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95" windowWidth="9420" windowHeight="4440" activeTab="6"/>
  </bookViews>
  <sheets>
    <sheet name="PERSONA A PERSONA" sheetId="1" r:id="rId1"/>
    <sheet name="VECTORES" sheetId="7" r:id="rId2"/>
    <sheet name="Tasa de contagio e Incidencia" sheetId="2" r:id="rId3"/>
    <sheet name="Susceptibles y Ro" sheetId="3" r:id="rId4"/>
    <sheet name="Beta, ecr y Ro" sheetId="4" r:id="rId5"/>
    <sheet name="Otras estimaciones" sheetId="5" r:id="rId6"/>
    <sheet name="Período interepidémico" sheetId="6" r:id="rId7"/>
  </sheets>
  <calcPr calcId="145621"/>
</workbook>
</file>

<file path=xl/calcChain.xml><?xml version="1.0" encoding="utf-8"?>
<calcChain xmlns="http://schemas.openxmlformats.org/spreadsheetml/2006/main">
  <c r="J15" i="7" l="1"/>
  <c r="J14" i="7"/>
  <c r="J16" i="7" l="1"/>
  <c r="J17" i="7"/>
  <c r="J18" i="7" s="1"/>
  <c r="E18" i="7"/>
  <c r="E32" i="1"/>
  <c r="F16" i="1"/>
  <c r="F14" i="1"/>
  <c r="J25" i="1"/>
  <c r="J24" i="1"/>
  <c r="J26" i="1" s="1"/>
  <c r="J27" i="1" s="1"/>
  <c r="J11" i="7"/>
  <c r="F9" i="1"/>
  <c r="F10" i="1" s="1"/>
  <c r="F7" i="1"/>
  <c r="F8" i="1" s="1"/>
  <c r="F8" i="4"/>
  <c r="F10" i="4"/>
  <c r="F12" i="4"/>
  <c r="F14" i="4"/>
  <c r="D21" i="4"/>
  <c r="F9" i="5"/>
  <c r="F10" i="5"/>
  <c r="F11" i="5"/>
  <c r="F12" i="5"/>
  <c r="F13" i="5"/>
  <c r="F25" i="5"/>
  <c r="F26" i="5"/>
  <c r="F27" i="5"/>
  <c r="E5" i="6"/>
  <c r="E13" i="6" s="1"/>
  <c r="E6" i="6"/>
  <c r="E8" i="6" s="1"/>
  <c r="I9" i="3"/>
  <c r="I11" i="3"/>
  <c r="I13" i="3"/>
  <c r="I15" i="3"/>
  <c r="F9" i="2"/>
  <c r="F10" i="2" s="1"/>
  <c r="F20" i="2"/>
  <c r="F30" i="2"/>
  <c r="F40" i="2"/>
  <c r="L47" i="2"/>
  <c r="J28" i="1" l="1"/>
  <c r="F14" i="5"/>
  <c r="J29" i="1"/>
  <c r="F15" i="5"/>
  <c r="J12" i="7"/>
  <c r="J13" i="7" s="1"/>
  <c r="F16" i="5"/>
  <c r="J31" i="1" l="1"/>
  <c r="J32" i="1" s="1"/>
  <c r="J30" i="1"/>
</calcChain>
</file>

<file path=xl/sharedStrings.xml><?xml version="1.0" encoding="utf-8"?>
<sst xmlns="http://schemas.openxmlformats.org/spreadsheetml/2006/main" count="197" uniqueCount="143">
  <si>
    <t>INTRODUCCIÓN DE DATOS</t>
  </si>
  <si>
    <t>Este coeficiente tiene dos componentes: la tasa de contacto entre personas susceptibles e infecciosas y la probabilidad de transmisión de la enfermedad a partir de un contacto. Este coeficiente depende de los factores sociológicos y de comportamientos de la población huésped así como de las características biológicas que determinan la contagiosidad de una persona infectada (enferma) y de la susceptibilidad de un individuo sano. Estás características biológicas incluyen factores como la virulencia y características genéticas del agente infeccioso además del estado nutricional del huésped.</t>
  </si>
  <si>
    <t>Prevalencia de la enfermedad (proporción)</t>
  </si>
  <si>
    <t>Incidencia</t>
  </si>
  <si>
    <t>INCIDENCIA o Fuerza de la infección (lambda)</t>
  </si>
  <si>
    <t>Edad media en la que se adquiere la infección</t>
  </si>
  <si>
    <t>Proporción de susceptibles (1)</t>
  </si>
  <si>
    <t>Proporción de susceptibles (2)</t>
  </si>
  <si>
    <t>Esperanza de vida de la población (L)</t>
  </si>
  <si>
    <t>Edad de la aparición de la enfermedad (A)</t>
  </si>
  <si>
    <t>* Se asume una curva de supervivencia tipo I</t>
  </si>
  <si>
    <t>** Se asume una curva de supervivencia tipo II</t>
  </si>
  <si>
    <r>
      <t>Tipo III.</t>
    </r>
    <r>
      <rPr>
        <sz val="10"/>
        <rFont val="Arial"/>
      </rPr>
      <t xml:space="preserve"> Existe una elevada mortalidad en las primeras etapas de vida teniendo luego una mayor probabilidad de supervivencia. La curva muestra un pronunciado descenso inicial seguido de una fase más estable. </t>
    </r>
  </si>
  <si>
    <t>Número reproductivo básico Ro (1)</t>
  </si>
  <si>
    <t>Número reproductivo básico Ro (2)</t>
  </si>
  <si>
    <t>Estimación de la proporción de susceptibles en la población y del número reproductivo básico Ro</t>
  </si>
  <si>
    <r>
      <t xml:space="preserve">En este caso se comprueba que </t>
    </r>
    <r>
      <rPr>
        <b/>
        <sz val="10"/>
        <color indexed="20"/>
        <rFont val="Arial"/>
        <family val="2"/>
      </rPr>
      <t>Ro = 1/proporción de susceptibles</t>
    </r>
    <r>
      <rPr>
        <sz val="10"/>
        <rFont val="Arial"/>
      </rPr>
      <t xml:space="preserve">, y que la proporción de susceptibles = </t>
    </r>
    <r>
      <rPr>
        <b/>
        <sz val="10"/>
        <color indexed="12"/>
        <rFont val="Arial"/>
        <family val="2"/>
      </rPr>
      <t>1/Ro</t>
    </r>
  </si>
  <si>
    <t>Beta. Probabilidad potencial de que un contacto produzca enfermedad</t>
  </si>
  <si>
    <r>
      <t xml:space="preserve">* </t>
    </r>
    <r>
      <rPr>
        <b/>
        <sz val="10"/>
        <color indexed="12"/>
        <rFont val="Arial"/>
        <family val="2"/>
      </rPr>
      <t>TASA DE CONTAGIO</t>
    </r>
    <r>
      <rPr>
        <sz val="10"/>
        <color indexed="12"/>
        <rFont val="Arial"/>
        <family val="2"/>
      </rPr>
      <t xml:space="preserve"> = Número de contactos persona-persona (día)*Beta. Probabilidad potencial de que un contacto produzca enfermedad</t>
    </r>
  </si>
  <si>
    <t>Número reproductivo básico, Ro</t>
  </si>
  <si>
    <t>Tamaño de la población</t>
  </si>
  <si>
    <t>Beta, estimada a partir de ecr</t>
  </si>
  <si>
    <t>Estimación del coeficiente de transmisión (beta) y del Número de contactos persona-persona,día (ecr: average number of individuals effectively contacted by each person per unit time)</t>
  </si>
  <si>
    <t>Otras estimaciones</t>
  </si>
  <si>
    <t>F2</t>
  </si>
  <si>
    <t>F4</t>
  </si>
  <si>
    <t>F6</t>
  </si>
  <si>
    <t>F9</t>
  </si>
  <si>
    <t>F13</t>
  </si>
  <si>
    <t>F15</t>
  </si>
  <si>
    <t>F17</t>
  </si>
  <si>
    <t>F23</t>
  </si>
  <si>
    <t>F25</t>
  </si>
  <si>
    <t>F27</t>
  </si>
  <si>
    <t>F33</t>
  </si>
  <si>
    <t>F35</t>
  </si>
  <si>
    <t>F37</t>
  </si>
  <si>
    <t>F44</t>
  </si>
  <si>
    <t>F46</t>
  </si>
  <si>
    <t>I5</t>
  </si>
  <si>
    <t>I7</t>
  </si>
  <si>
    <t>F5</t>
  </si>
  <si>
    <t>F8</t>
  </si>
  <si>
    <t>Tasa de mortalidad (anual)</t>
  </si>
  <si>
    <t>Tasa de mortalidad (diaria)</t>
  </si>
  <si>
    <t>Número reproductivo básico, Ro sin incluir mortalidad</t>
  </si>
  <si>
    <t>Número reproductivo básico, Ro incluyendo mortalidad anual</t>
  </si>
  <si>
    <t>Número reproductivo básico, Ro incluyendo mortalidad diaria</t>
  </si>
  <si>
    <t>Esperanza de vida (años)</t>
  </si>
  <si>
    <t>Duración media de la enfermedad (contagio o infectividad), tiempo</t>
  </si>
  <si>
    <t>Duración media del período de latencia, tiempo</t>
  </si>
  <si>
    <t>Número de contactos persona-persona, ecr, tiempo</t>
  </si>
  <si>
    <t>Tasa de aparición de la enfermedad infecciosa, tiempo</t>
  </si>
  <si>
    <t>Tasa de recuperación, tiempo</t>
  </si>
  <si>
    <t>Otras estimaciones (2)</t>
  </si>
  <si>
    <t>F3</t>
  </si>
  <si>
    <t>F7</t>
  </si>
  <si>
    <t>F12</t>
  </si>
  <si>
    <t>F11</t>
  </si>
  <si>
    <t>F21</t>
  </si>
  <si>
    <t>F22</t>
  </si>
  <si>
    <t>Número de contactos persona-persona (tiempo)</t>
  </si>
  <si>
    <t>TASA DE CONTAGIO (tiempo)*</t>
  </si>
  <si>
    <t>Número de contactos persona-persona (tiempo), ecr</t>
  </si>
  <si>
    <t>Beta, probabilidad potencial de que un contacto produzca enfermedad estimada a partir de ecr</t>
  </si>
  <si>
    <t>Beta, probabilidad potencial de que un contacto produzca enfermedad estimada a partir de Ro</t>
  </si>
  <si>
    <t>Aumento de la prevalencia por unidad de tiempo si se introduce un caso en una población totalmente susceptible</t>
  </si>
  <si>
    <t>Prevalencia de la enfermedad</t>
  </si>
  <si>
    <t>D18</t>
  </si>
  <si>
    <t>D19</t>
  </si>
  <si>
    <t>Período interepidémico</t>
  </si>
  <si>
    <t>Duración media del periodo de latencia</t>
  </si>
  <si>
    <t>Duración media del periodo de enfermedad</t>
  </si>
  <si>
    <t>Período interepidémico en enfermedades inmunoprevenibles</t>
  </si>
  <si>
    <t>Edad media de aparición de la infección</t>
  </si>
  <si>
    <t>Esperanza de vida</t>
  </si>
  <si>
    <t>Período interepidémico en enfermedades no vacunables</t>
  </si>
  <si>
    <t>E4</t>
  </si>
  <si>
    <t>E5</t>
  </si>
  <si>
    <t>E6</t>
  </si>
  <si>
    <t>E10</t>
  </si>
  <si>
    <t>E11</t>
  </si>
  <si>
    <r>
      <t>Tipo I</t>
    </r>
    <r>
      <rPr>
        <sz val="10"/>
        <rFont val="Arial"/>
      </rPr>
      <t xml:space="preserve">. Países desarrollados.Las curvas tipo I o convexas se caracterizan por tener baja tasa de mortalidad hasta alcanzar una cierta edad en que aumenta rápidamente. </t>
    </r>
  </si>
  <si>
    <r>
      <t>Tipo II.</t>
    </r>
    <r>
      <rPr>
        <sz val="10"/>
        <rFont val="Arial"/>
      </rPr>
      <t xml:space="preserve"> Países en vía de desarrollo. Si la tasa de mortalidad varía poco con la edad la curva tiene la forma de una diagonal descendente, normalmente con forma sigmoidea si el número de individuos que muere en cada tramo de edad es más o menos constante.</t>
    </r>
  </si>
  <si>
    <t>RESULTADOS (Los valores negativos no tienen interpretación)</t>
  </si>
  <si>
    <r>
      <t xml:space="preserve">* En este caso se ha estimado Ro mediante el producto </t>
    </r>
    <r>
      <rPr>
        <b/>
        <sz val="16"/>
        <color indexed="12"/>
        <rFont val="Arial"/>
        <family val="2"/>
      </rPr>
      <t>(Tasa_contagio*Duración)</t>
    </r>
    <r>
      <rPr>
        <sz val="16"/>
        <rFont val="Arial"/>
        <family val="2"/>
      </rPr>
      <t xml:space="preserve">. Otra forma de estimar Ro es mediante la expresión </t>
    </r>
    <r>
      <rPr>
        <b/>
        <sz val="16"/>
        <color indexed="17"/>
        <rFont val="Arial"/>
        <family val="2"/>
      </rPr>
      <t>1/proporción de susceptibles</t>
    </r>
    <r>
      <rPr>
        <sz val="16"/>
        <rFont val="Arial"/>
        <family val="2"/>
      </rPr>
      <t xml:space="preserve">. A su vez la proporción de susceptibles se estima también mediante la expresión </t>
    </r>
    <r>
      <rPr>
        <b/>
        <sz val="16"/>
        <color indexed="20"/>
        <rFont val="Arial"/>
        <family val="2"/>
      </rPr>
      <t xml:space="preserve">1/Ro. </t>
    </r>
    <r>
      <rPr>
        <u/>
        <sz val="16"/>
        <rFont val="Arial"/>
        <family val="2"/>
      </rPr>
      <t>Otras formas de estimarlos se indica en esta hoja</t>
    </r>
  </si>
  <si>
    <t>Edad de aparición de la enfermedad</t>
  </si>
  <si>
    <t>Esperanza de vida en la población</t>
  </si>
  <si>
    <t>Estimación de la población susceptible y en riesgo de desarrollar la enfermedad</t>
  </si>
  <si>
    <t>% población susceptible en países desarrollados</t>
  </si>
  <si>
    <t>% población susceptible en países vía desarrollo</t>
  </si>
  <si>
    <t>% población SIN riesgo en países desarrollados</t>
  </si>
  <si>
    <t>a) Población total</t>
  </si>
  <si>
    <t>b) Seroprevalencia, si existe vacuna (%). Si no existiese vacuna es el porcentaje de población que está protegida de forma natural de la enfermedad</t>
  </si>
  <si>
    <t>c) Porcentaje de susceptibles en la población total (%)</t>
  </si>
  <si>
    <t>f) Prevalencia de la enfermedad (proporción)</t>
  </si>
  <si>
    <t>g) Duración media del contagio de la enfermedad (periodo contagioso) días</t>
  </si>
  <si>
    <t>d) Número de contactos persona-persona, día</t>
  </si>
  <si>
    <t>e) Probabilidad potencial de que un contacto produzca enfermedad, día</t>
  </si>
  <si>
    <t xml:space="preserve">3. Tasa instantánea de incidencia, fuerza de la infección o hazard rate (lambda) </t>
  </si>
  <si>
    <t xml:space="preserve"> </t>
  </si>
  <si>
    <t>h) Eficacia de la vacuna %</t>
  </si>
  <si>
    <t>2. TASA DE CONTAGIO Beta (día)</t>
  </si>
  <si>
    <t>por ciento el umbral de la inmunidad es del</t>
  </si>
  <si>
    <t>ENFERMEDAD DE TRANSMISIÓN PERSONA A PERSONA</t>
  </si>
  <si>
    <t>ENFERMEDAD TRANSMITIDA POR VECTORES</t>
  </si>
  <si>
    <t>Personas SIN riesgo de desarrollar la enfermedad</t>
  </si>
  <si>
    <t>Personas susceptibles</t>
  </si>
  <si>
    <t>por ciento el umbral de la inmunidad es %</t>
  </si>
  <si>
    <t>Si este valor es mayor de 100 quiere decir que sería imposible eliminar la transmisión incluso si estuviera vacunada el 100% de la población.</t>
  </si>
  <si>
    <t>7. Umbral epidémico  %</t>
  </si>
  <si>
    <t>8. Umbral de la inmunidad en grupo %. Se supone eficacia vacunal del 100%</t>
  </si>
  <si>
    <t>3. Tasa instantánea de incidencia, fuerza de la infección o hazard rate (lambda) Número de casos nuevos por persona y día</t>
  </si>
  <si>
    <t>% población SIN riesgo en países vía desarrollo</t>
  </si>
  <si>
    <t>9. Si la eficacia de la vacuna es de</t>
  </si>
  <si>
    <t>a) Tasa de picaduras en hombres por mosquito, día. Entre 0,001 y 0,5*</t>
  </si>
  <si>
    <t>b) Probabilidad de que una picadura origine una infección en el humano, día. Entre 0,2 y 0,5*</t>
  </si>
  <si>
    <t>c) Densidad de vectores por persona y día. Entre 0,5 y 40*</t>
  </si>
  <si>
    <t>d) Eficacia de la vacuna %</t>
  </si>
  <si>
    <t>e) Probabilidad de que una picadura origine una infección en el vector (0,5)*</t>
  </si>
  <si>
    <t>f) Tasa media de recuperación en humanos (0,005-0,05 por día)*</t>
  </si>
  <si>
    <t>g) Tasa per cápita de mortalidad de mosquito (0,05-0,5 por día)*</t>
  </si>
  <si>
    <t>4. Número reproductivo básico (Ro)</t>
  </si>
  <si>
    <r>
      <t xml:space="preserve">5. Capacidad vectorial. </t>
    </r>
    <r>
      <rPr>
        <b/>
        <sz val="14"/>
        <rFont val="Arial"/>
        <family val="2"/>
      </rPr>
      <t>Tasa diaria de generación de casos nuevos en una población totalmente susceptible y sin ninguna actuación sobre el vector. Basada en Ro</t>
    </r>
  </si>
  <si>
    <t>1. NÚMERO DE PICADURA POR PERSONA. Número de picaduras que recibe cada persona en un día</t>
  </si>
  <si>
    <t>1. TASA DE CONTAGIO Beta (día)</t>
  </si>
  <si>
    <r>
      <t>2. TASA DE RECUPERACIÓN</t>
    </r>
    <r>
      <rPr>
        <sz val="16"/>
        <rFont val="Arial"/>
        <family val="2"/>
      </rPr>
      <t xml:space="preserve"> (enfermos que vuelven a estar sanos) día</t>
    </r>
  </si>
  <si>
    <t xml:space="preserve">4. Edad media de aparición de la enfermedad (1/incidencia). Se asume que la incidencia es independiente de la edad. </t>
  </si>
  <si>
    <t>5. Ley de acción de masas. Número de sujetos que pasan de estar sanos a estar enfermos por día</t>
  </si>
  <si>
    <t>6. Número reproductivo básico (Ro)*</t>
  </si>
  <si>
    <t xml:space="preserve">Poner en F14 si se desconoce el valor </t>
  </si>
  <si>
    <t>Poner en F13 si se desconoce el valor</t>
  </si>
  <si>
    <t>Utilice esta plantilla para estimar la población susceptible si no tiene ninguna idea. Si tiene una idea aproximada introduzca directamente los datos en las celdas F13 y F14</t>
  </si>
  <si>
    <t>La fuente de todos los conceptos y fórmulas utilizada en está hoja es:</t>
  </si>
  <si>
    <t>Anderson R, Nokes DJ. Mathematical models of transmission and control (ch.   6.14). In: Detels R, McEwen J, Beaglehole R and Tanaka H.(eds). Oxford  Textbook of Public Health. New York: Oxford University Press. Fourth edition  Volume 2. 2002</t>
  </si>
  <si>
    <t>Fuente</t>
  </si>
  <si>
    <t>Anderson RM, May RM. Infectious diseases of humans. Dynamics and control. Oxford University Press: New York. 1999</t>
  </si>
  <si>
    <t xml:space="preserve">Basáñez MG, Rodríguez DJ. Dinámica de transmisión y modelos matemáticos  en enfermedades transmitidas por vectores. ENTOMOTROPICA. 2004;19(3):  113-134. </t>
  </si>
  <si>
    <t xml:space="preserve">Antropofilia. Último acceso noviembre 2014.  http://www.portalesmedicos.com/diccionario_medico/index.php/Antropofilia </t>
  </si>
  <si>
    <t>models of malaria - a review http://www.malariajournal.com/content/10/1/202</t>
  </si>
  <si>
    <r>
      <t xml:space="preserve">Las cifras marcadas con un </t>
    </r>
    <r>
      <rPr>
        <b/>
        <sz val="12"/>
        <rFont val="Arial"/>
        <family val="2"/>
      </rPr>
      <t>*</t>
    </r>
    <r>
      <rPr>
        <sz val="10"/>
        <rFont val="Arial"/>
      </rPr>
      <t xml:space="preserve"> proceden de estás fuente y proceden de estudios realizados en enfermos con malaria.</t>
    </r>
  </si>
  <si>
    <t>* Mandal S, Sarkar RR, Sinha S Malaria Journal 2011,10:202 Mathematical models of malaria - a review http://www.malariajournal.com/content/10/1/202</t>
  </si>
  <si>
    <t>Consulte el Anexo XVII del Manual de brotes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</si>
</sst>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0.0"/>
  </numFmts>
  <fonts count="21" x14ac:knownFonts="1">
    <font>
      <sz val="10"/>
      <name val="Arial"/>
    </font>
    <font>
      <b/>
      <sz val="10"/>
      <name val="Arial"/>
      <family val="2"/>
    </font>
    <font>
      <b/>
      <sz val="12"/>
      <name val="Arial"/>
      <family val="2"/>
    </font>
    <font>
      <b/>
      <sz val="16"/>
      <name val="Arial"/>
      <family val="2"/>
    </font>
    <font>
      <sz val="16"/>
      <name val="Arial"/>
      <family val="2"/>
    </font>
    <font>
      <b/>
      <i/>
      <sz val="16"/>
      <name val="Arial"/>
      <family val="2"/>
    </font>
    <font>
      <b/>
      <sz val="12"/>
      <color indexed="12"/>
      <name val="Arial"/>
      <family val="2"/>
    </font>
    <font>
      <sz val="12"/>
      <name val="Arial"/>
      <family val="2"/>
    </font>
    <font>
      <sz val="10"/>
      <name val="Arial"/>
      <family val="2"/>
    </font>
    <font>
      <sz val="10"/>
      <color indexed="12"/>
      <name val="Arial"/>
      <family val="2"/>
    </font>
    <font>
      <b/>
      <sz val="10"/>
      <color indexed="12"/>
      <name val="Arial"/>
      <family val="2"/>
    </font>
    <font>
      <b/>
      <sz val="20"/>
      <name val="Arial"/>
      <family val="2"/>
    </font>
    <font>
      <b/>
      <sz val="14"/>
      <color indexed="12"/>
      <name val="Arial"/>
      <family val="2"/>
    </font>
    <font>
      <sz val="14"/>
      <color indexed="12"/>
      <name val="Arial"/>
      <family val="2"/>
    </font>
    <font>
      <sz val="14"/>
      <name val="Arial"/>
      <family val="2"/>
    </font>
    <font>
      <b/>
      <sz val="10"/>
      <color indexed="20"/>
      <name val="Arial"/>
      <family val="2"/>
    </font>
    <font>
      <b/>
      <sz val="16"/>
      <color indexed="20"/>
      <name val="Arial"/>
      <family val="2"/>
    </font>
    <font>
      <b/>
      <sz val="16"/>
      <color indexed="12"/>
      <name val="Arial"/>
      <family val="2"/>
    </font>
    <font>
      <b/>
      <sz val="16"/>
      <color indexed="17"/>
      <name val="Arial"/>
      <family val="2"/>
    </font>
    <font>
      <u/>
      <sz val="16"/>
      <name val="Arial"/>
      <family val="2"/>
    </font>
    <font>
      <b/>
      <sz val="14"/>
      <name val="Arial"/>
      <family val="2"/>
    </font>
  </fonts>
  <fills count="19">
    <fill>
      <patternFill patternType="none"/>
    </fill>
    <fill>
      <patternFill patternType="gray125"/>
    </fill>
    <fill>
      <patternFill patternType="solid">
        <fgColor indexed="46"/>
        <bgColor indexed="64"/>
      </patternFill>
    </fill>
    <fill>
      <patternFill patternType="solid">
        <fgColor indexed="42"/>
        <bgColor indexed="64"/>
      </patternFill>
    </fill>
    <fill>
      <patternFill patternType="solid">
        <fgColor indexed="41"/>
        <bgColor indexed="64"/>
      </patternFill>
    </fill>
    <fill>
      <patternFill patternType="solid">
        <fgColor indexed="44"/>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9"/>
        <bgColor indexed="64"/>
      </patternFill>
    </fill>
    <fill>
      <patternFill patternType="solid">
        <fgColor indexed="49"/>
        <bgColor indexed="64"/>
      </patternFill>
    </fill>
    <fill>
      <patternFill patternType="solid">
        <fgColor indexed="47"/>
        <bgColor indexed="64"/>
      </patternFill>
    </fill>
    <fill>
      <patternFill patternType="solid">
        <fgColor indexed="40"/>
        <bgColor indexed="64"/>
      </patternFill>
    </fill>
    <fill>
      <patternFill patternType="solid">
        <fgColor theme="5" tint="0.79998168889431442"/>
        <bgColor indexed="64"/>
      </patternFill>
    </fill>
    <fill>
      <patternFill patternType="solid">
        <fgColor theme="0" tint="-0.149967955565050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6" tint="0.79998168889431442"/>
        <bgColor indexed="64"/>
      </patternFill>
    </fill>
  </fills>
  <borders count="23">
    <border>
      <left/>
      <right/>
      <top/>
      <bottom/>
      <diagonal/>
    </border>
    <border>
      <left/>
      <right/>
      <top style="double">
        <color indexed="64"/>
      </top>
      <bottom/>
      <diagonal/>
    </border>
    <border>
      <left/>
      <right/>
      <top/>
      <bottom style="double">
        <color indexed="64"/>
      </bottom>
      <diagonal/>
    </border>
    <border>
      <left style="double">
        <color indexed="64"/>
      </left>
      <right/>
      <top/>
      <bottom/>
      <diagonal/>
    </border>
    <border>
      <left style="double">
        <color indexed="64"/>
      </left>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bottom/>
      <diagonal/>
    </border>
    <border>
      <left/>
      <right style="double">
        <color indexed="64"/>
      </right>
      <top style="double">
        <color indexed="64"/>
      </top>
      <bottom/>
      <diagonal/>
    </border>
    <border>
      <left/>
      <right/>
      <top style="dashed">
        <color indexed="64"/>
      </top>
      <bottom/>
      <diagonal/>
    </border>
    <border>
      <left/>
      <right style="double">
        <color indexed="64"/>
      </right>
      <top style="dashed">
        <color indexed="64"/>
      </top>
      <bottom/>
      <diagonal/>
    </border>
    <border>
      <left style="double">
        <color indexed="64"/>
      </left>
      <right/>
      <top/>
      <bottom style="dashed">
        <color indexed="64"/>
      </bottom>
      <diagonal/>
    </border>
    <border>
      <left/>
      <right/>
      <top/>
      <bottom style="dashed">
        <color indexed="64"/>
      </bottom>
      <diagonal/>
    </border>
    <border>
      <left/>
      <right style="double">
        <color indexed="64"/>
      </right>
      <top/>
      <bottom style="dash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dashed">
        <color indexed="64"/>
      </top>
      <bottom/>
      <diagonal/>
    </border>
  </borders>
  <cellStyleXfs count="1">
    <xf numFmtId="0" fontId="0" fillId="0" borderId="0"/>
  </cellStyleXfs>
  <cellXfs count="267">
    <xf numFmtId="0" fontId="0" fillId="0" borderId="0" xfId="0"/>
    <xf numFmtId="0" fontId="1" fillId="0" borderId="0" xfId="0" applyFont="1"/>
    <xf numFmtId="0" fontId="1" fillId="2" borderId="0" xfId="0" applyFont="1" applyFill="1" applyBorder="1"/>
    <xf numFmtId="0" fontId="1" fillId="3" borderId="0" xfId="0" applyFont="1" applyFill="1" applyBorder="1"/>
    <xf numFmtId="0" fontId="1" fillId="4" borderId="0" xfId="0" applyFont="1" applyFill="1" applyBorder="1"/>
    <xf numFmtId="0" fontId="1" fillId="5" borderId="0" xfId="0" applyFont="1" applyFill="1" applyBorder="1"/>
    <xf numFmtId="0" fontId="0" fillId="5" borderId="0" xfId="0" applyFill="1" applyBorder="1"/>
    <xf numFmtId="0" fontId="1" fillId="5" borderId="1" xfId="0" applyFont="1" applyFill="1" applyBorder="1"/>
    <xf numFmtId="0" fontId="0" fillId="0" borderId="0" xfId="0" quotePrefix="1" applyAlignment="1">
      <alignment horizontal="center"/>
    </xf>
    <xf numFmtId="3" fontId="2" fillId="0" borderId="0" xfId="0" applyNumberFormat="1" applyFont="1" applyAlignment="1">
      <alignment horizontal="center"/>
    </xf>
    <xf numFmtId="0" fontId="1" fillId="6" borderId="0" xfId="0" applyFont="1" applyFill="1" applyBorder="1"/>
    <xf numFmtId="0" fontId="2" fillId="5" borderId="3" xfId="0" applyFont="1" applyFill="1" applyBorder="1"/>
    <xf numFmtId="0" fontId="1" fillId="7" borderId="0" xfId="0" applyFont="1" applyFill="1" applyBorder="1"/>
    <xf numFmtId="0" fontId="2" fillId="2" borderId="3" xfId="0" applyFont="1" applyFill="1" applyBorder="1"/>
    <xf numFmtId="0" fontId="2" fillId="6" borderId="3" xfId="0" applyFont="1" applyFill="1" applyBorder="1"/>
    <xf numFmtId="0" fontId="2" fillId="3" borderId="3" xfId="0" applyFont="1" applyFill="1" applyBorder="1"/>
    <xf numFmtId="0" fontId="2" fillId="4" borderId="3" xfId="0" applyFont="1" applyFill="1" applyBorder="1"/>
    <xf numFmtId="0" fontId="2" fillId="7" borderId="3" xfId="0" applyFont="1" applyFill="1" applyBorder="1"/>
    <xf numFmtId="0" fontId="0" fillId="9" borderId="0" xfId="0" applyFill="1" applyBorder="1"/>
    <xf numFmtId="0" fontId="1" fillId="6" borderId="1" xfId="0" applyFont="1" applyFill="1" applyBorder="1"/>
    <xf numFmtId="0" fontId="0" fillId="3" borderId="0" xfId="0" applyFill="1" applyBorder="1"/>
    <xf numFmtId="0" fontId="2" fillId="8" borderId="3" xfId="0" applyFont="1" applyFill="1" applyBorder="1"/>
    <xf numFmtId="0" fontId="0" fillId="8" borderId="0" xfId="0" applyFill="1" applyBorder="1"/>
    <xf numFmtId="0" fontId="0" fillId="6" borderId="0" xfId="0" applyFill="1" applyBorder="1"/>
    <xf numFmtId="0" fontId="0" fillId="4" borderId="0" xfId="0" applyFill="1" applyBorder="1"/>
    <xf numFmtId="0" fontId="3" fillId="6" borderId="8" xfId="0" applyFont="1" applyFill="1" applyBorder="1" applyAlignment="1">
      <alignment horizontal="center"/>
    </xf>
    <xf numFmtId="0" fontId="6" fillId="0" borderId="0" xfId="0" applyFont="1"/>
    <xf numFmtId="0" fontId="2" fillId="3" borderId="4" xfId="0" applyFont="1" applyFill="1" applyBorder="1"/>
    <xf numFmtId="0" fontId="1" fillId="3" borderId="1" xfId="0" applyFont="1" applyFill="1" applyBorder="1"/>
    <xf numFmtId="0" fontId="2" fillId="6" borderId="5" xfId="0" applyFont="1" applyFill="1" applyBorder="1"/>
    <xf numFmtId="0" fontId="0" fillId="6" borderId="2" xfId="0" applyFill="1" applyBorder="1"/>
    <xf numFmtId="0" fontId="0" fillId="9" borderId="3" xfId="0" applyFill="1" applyBorder="1"/>
    <xf numFmtId="0" fontId="1" fillId="6" borderId="2" xfId="0" applyFont="1" applyFill="1" applyBorder="1"/>
    <xf numFmtId="0" fontId="2" fillId="0" borderId="7" xfId="0" applyFont="1" applyBorder="1" applyAlignment="1">
      <alignment horizontal="center"/>
    </xf>
    <xf numFmtId="0" fontId="2" fillId="6" borderId="6" xfId="0" applyFont="1" applyFill="1" applyBorder="1" applyAlignment="1">
      <alignment horizontal="center"/>
    </xf>
    <xf numFmtId="0" fontId="2" fillId="0" borderId="0" xfId="0" applyFont="1" applyAlignment="1">
      <alignment horizontal="center"/>
    </xf>
    <xf numFmtId="0" fontId="7" fillId="0" borderId="8" xfId="0" applyFont="1" applyBorder="1" applyAlignment="1">
      <alignment horizontal="center"/>
    </xf>
    <xf numFmtId="0" fontId="7" fillId="0" borderId="7" xfId="0" applyFont="1" applyBorder="1" applyAlignment="1">
      <alignment horizontal="center"/>
    </xf>
    <xf numFmtId="0" fontId="2" fillId="4" borderId="4" xfId="0" applyFont="1" applyFill="1" applyBorder="1"/>
    <xf numFmtId="0" fontId="1" fillId="4" borderId="1" xfId="0" applyFont="1" applyFill="1" applyBorder="1"/>
    <xf numFmtId="0" fontId="1" fillId="5" borderId="2" xfId="0" applyFont="1" applyFill="1" applyBorder="1"/>
    <xf numFmtId="0" fontId="4" fillId="5" borderId="6" xfId="0" applyFont="1" applyFill="1" applyBorder="1" applyAlignment="1">
      <alignment horizontal="center"/>
    </xf>
    <xf numFmtId="0" fontId="2" fillId="6" borderId="7" xfId="0" applyFont="1" applyFill="1" applyBorder="1" applyAlignment="1">
      <alignment horizontal="center"/>
    </xf>
    <xf numFmtId="0" fontId="9" fillId="0" borderId="0" xfId="0" applyFont="1"/>
    <xf numFmtId="0" fontId="0" fillId="0" borderId="0" xfId="0" applyBorder="1"/>
    <xf numFmtId="0" fontId="0" fillId="0" borderId="0" xfId="0" applyFill="1" applyBorder="1"/>
    <xf numFmtId="0" fontId="2" fillId="0" borderId="0" xfId="0" applyFont="1" applyFill="1" applyBorder="1"/>
    <xf numFmtId="0" fontId="1" fillId="0" borderId="0" xfId="0" applyFont="1" applyFill="1" applyBorder="1"/>
    <xf numFmtId="0" fontId="7" fillId="0" borderId="0" xfId="0" applyFont="1" applyFill="1" applyBorder="1"/>
    <xf numFmtId="0" fontId="6" fillId="0" borderId="0" xfId="0" applyFont="1" applyFill="1" applyBorder="1"/>
    <xf numFmtId="0" fontId="0" fillId="0" borderId="0" xfId="0" applyFill="1"/>
    <xf numFmtId="0" fontId="0" fillId="5" borderId="7" xfId="0" applyFill="1" applyBorder="1"/>
    <xf numFmtId="0" fontId="0" fillId="5" borderId="3" xfId="0" applyFill="1" applyBorder="1"/>
    <xf numFmtId="0" fontId="1" fillId="5" borderId="7" xfId="0" applyFont="1" applyFill="1" applyBorder="1" applyAlignment="1">
      <alignment horizontal="center"/>
    </xf>
    <xf numFmtId="164" fontId="1" fillId="5" borderId="7" xfId="0" applyNumberFormat="1" applyFont="1" applyFill="1" applyBorder="1" applyAlignment="1">
      <alignment horizontal="center"/>
    </xf>
    <xf numFmtId="0" fontId="8" fillId="5" borderId="7" xfId="0" applyFont="1" applyFill="1" applyBorder="1" applyAlignment="1">
      <alignment horizontal="center"/>
    </xf>
    <xf numFmtId="0" fontId="0" fillId="7" borderId="0" xfId="0" applyFill="1" applyBorder="1"/>
    <xf numFmtId="0" fontId="0" fillId="4" borderId="2" xfId="0" applyFill="1" applyBorder="1"/>
    <xf numFmtId="0" fontId="0" fillId="11" borderId="0" xfId="0" applyFill="1" applyBorder="1"/>
    <xf numFmtId="0" fontId="0" fillId="11" borderId="0" xfId="0" applyFill="1"/>
    <xf numFmtId="0" fontId="0" fillId="11" borderId="2" xfId="0" applyFill="1" applyBorder="1"/>
    <xf numFmtId="0" fontId="8" fillId="4" borderId="7" xfId="0" applyFont="1" applyFill="1" applyBorder="1" applyAlignment="1">
      <alignment horizontal="center"/>
    </xf>
    <xf numFmtId="164" fontId="1" fillId="7" borderId="7" xfId="0" applyNumberFormat="1" applyFont="1" applyFill="1" applyBorder="1" applyAlignment="1">
      <alignment horizontal="center"/>
    </xf>
    <xf numFmtId="0" fontId="8" fillId="3" borderId="7" xfId="0" applyFont="1" applyFill="1" applyBorder="1" applyAlignment="1">
      <alignment horizontal="center"/>
    </xf>
    <xf numFmtId="164" fontId="1" fillId="8" borderId="7" xfId="0" applyNumberFormat="1" applyFont="1" applyFill="1" applyBorder="1" applyAlignment="1">
      <alignment horizontal="center"/>
    </xf>
    <xf numFmtId="0" fontId="11" fillId="0" borderId="0" xfId="0" applyFont="1"/>
    <xf numFmtId="0" fontId="2" fillId="4" borderId="5" xfId="0" applyFont="1" applyFill="1" applyBorder="1"/>
    <xf numFmtId="2" fontId="1" fillId="3" borderId="7" xfId="0" applyNumberFormat="1" applyFont="1" applyFill="1" applyBorder="1" applyAlignment="1">
      <alignment horizontal="center"/>
    </xf>
    <xf numFmtId="2" fontId="0" fillId="5" borderId="7" xfId="0" applyNumberFormat="1" applyFill="1" applyBorder="1"/>
    <xf numFmtId="2" fontId="1" fillId="4" borderId="6" xfId="0" applyNumberFormat="1" applyFont="1" applyFill="1" applyBorder="1" applyAlignment="1">
      <alignment horizontal="center"/>
    </xf>
    <xf numFmtId="0" fontId="14" fillId="0" borderId="0" xfId="0" applyFont="1" applyAlignment="1">
      <alignment wrapText="1"/>
    </xf>
    <xf numFmtId="0" fontId="0" fillId="0" borderId="7" xfId="0" applyFill="1" applyBorder="1"/>
    <xf numFmtId="0" fontId="1" fillId="6" borderId="3" xfId="0" applyFont="1" applyFill="1" applyBorder="1"/>
    <xf numFmtId="0" fontId="1" fillId="5" borderId="3" xfId="0" applyFont="1" applyFill="1" applyBorder="1"/>
    <xf numFmtId="0" fontId="0" fillId="9" borderId="7" xfId="0" applyFill="1" applyBorder="1"/>
    <xf numFmtId="0" fontId="1" fillId="2" borderId="3" xfId="0" applyFont="1" applyFill="1" applyBorder="1"/>
    <xf numFmtId="0" fontId="2" fillId="2" borderId="7" xfId="0" applyFont="1" applyFill="1" applyBorder="1"/>
    <xf numFmtId="0" fontId="1" fillId="12" borderId="3" xfId="0" applyFont="1" applyFill="1" applyBorder="1"/>
    <xf numFmtId="0" fontId="1" fillId="12" borderId="0" xfId="0" applyFont="1" applyFill="1" applyBorder="1"/>
    <xf numFmtId="2" fontId="2" fillId="12" borderId="7" xfId="0" applyNumberFormat="1" applyFont="1" applyFill="1" applyBorder="1"/>
    <xf numFmtId="0" fontId="1" fillId="7" borderId="3" xfId="0" applyFont="1" applyFill="1" applyBorder="1"/>
    <xf numFmtId="0" fontId="2" fillId="7" borderId="7" xfId="0" applyFont="1" applyFill="1" applyBorder="1"/>
    <xf numFmtId="0" fontId="1" fillId="3" borderId="5" xfId="0" applyFont="1" applyFill="1" applyBorder="1"/>
    <xf numFmtId="0" fontId="1" fillId="3" borderId="2" xfId="0" applyFont="1" applyFill="1" applyBorder="1"/>
    <xf numFmtId="0" fontId="10" fillId="0" borderId="0" xfId="0" applyFont="1"/>
    <xf numFmtId="0" fontId="7" fillId="0" borderId="7" xfId="0" applyFont="1" applyFill="1" applyBorder="1"/>
    <xf numFmtId="0" fontId="7" fillId="0" borderId="7" xfId="0" applyFont="1" applyBorder="1"/>
    <xf numFmtId="0" fontId="1" fillId="9" borderId="0" xfId="0" applyFont="1" applyFill="1" applyBorder="1"/>
    <xf numFmtId="0" fontId="2" fillId="9" borderId="7" xfId="0" applyFont="1" applyFill="1" applyBorder="1"/>
    <xf numFmtId="1" fontId="8" fillId="0" borderId="7" xfId="0" applyNumberFormat="1" applyFont="1" applyFill="1" applyBorder="1"/>
    <xf numFmtId="0" fontId="8" fillId="0" borderId="7" xfId="0" applyFont="1" applyFill="1" applyBorder="1"/>
    <xf numFmtId="0" fontId="1" fillId="8" borderId="3" xfId="0" applyFont="1" applyFill="1" applyBorder="1"/>
    <xf numFmtId="0" fontId="1" fillId="3" borderId="3" xfId="0" applyFont="1" applyFill="1" applyBorder="1"/>
    <xf numFmtId="0" fontId="1" fillId="4" borderId="3" xfId="0" applyFont="1" applyFill="1" applyBorder="1"/>
    <xf numFmtId="0" fontId="1" fillId="11" borderId="3" xfId="0" applyFont="1" applyFill="1" applyBorder="1"/>
    <xf numFmtId="0" fontId="2" fillId="3" borderId="7" xfId="0" applyFont="1" applyFill="1" applyBorder="1"/>
    <xf numFmtId="0" fontId="2" fillId="8" borderId="7" xfId="0" applyFont="1" applyFill="1" applyBorder="1"/>
    <xf numFmtId="0" fontId="2" fillId="4" borderId="7" xfId="0" applyFont="1" applyFill="1" applyBorder="1"/>
    <xf numFmtId="164" fontId="2" fillId="11" borderId="7" xfId="0" applyNumberFormat="1" applyFont="1" applyFill="1" applyBorder="1"/>
    <xf numFmtId="165" fontId="2" fillId="6" borderId="7" xfId="0" applyNumberFormat="1" applyFont="1" applyFill="1" applyBorder="1"/>
    <xf numFmtId="165" fontId="2" fillId="3" borderId="6" xfId="0" applyNumberFormat="1" applyFont="1" applyFill="1" applyBorder="1"/>
    <xf numFmtId="0" fontId="1" fillId="0" borderId="3" xfId="0" applyFont="1" applyFill="1" applyBorder="1"/>
    <xf numFmtId="0" fontId="1" fillId="0" borderId="9" xfId="0" applyFont="1" applyFill="1" applyBorder="1"/>
    <xf numFmtId="3" fontId="0" fillId="0" borderId="10" xfId="0" applyNumberFormat="1" applyFill="1" applyBorder="1"/>
    <xf numFmtId="0" fontId="1" fillId="0" borderId="11" xfId="0" applyFont="1" applyFill="1" applyBorder="1"/>
    <xf numFmtId="0" fontId="1" fillId="0" borderId="12" xfId="0" applyFont="1" applyFill="1" applyBorder="1"/>
    <xf numFmtId="0" fontId="8" fillId="0" borderId="13" xfId="0" applyFont="1" applyFill="1" applyBorder="1"/>
    <xf numFmtId="0" fontId="1" fillId="6" borderId="5" xfId="0" applyFont="1" applyFill="1" applyBorder="1"/>
    <xf numFmtId="1" fontId="2" fillId="4" borderId="7" xfId="0" applyNumberFormat="1" applyFont="1" applyFill="1" applyBorder="1"/>
    <xf numFmtId="1" fontId="2" fillId="3" borderId="7" xfId="0" applyNumberFormat="1" applyFont="1" applyFill="1" applyBorder="1"/>
    <xf numFmtId="1" fontId="2" fillId="6" borderId="6" xfId="0" applyNumberFormat="1" applyFont="1" applyFill="1" applyBorder="1"/>
    <xf numFmtId="0" fontId="10" fillId="0" borderId="0" xfId="0" applyFont="1" applyFill="1" applyBorder="1"/>
    <xf numFmtId="165" fontId="2" fillId="4" borderId="7" xfId="0" applyNumberFormat="1" applyFont="1" applyFill="1" applyBorder="1"/>
    <xf numFmtId="164" fontId="2" fillId="6" borderId="7" xfId="0" applyNumberFormat="1" applyFont="1" applyFill="1" applyBorder="1" applyAlignment="1"/>
    <xf numFmtId="0" fontId="2" fillId="6" borderId="6" xfId="0" applyFont="1" applyFill="1" applyBorder="1" applyAlignment="1"/>
    <xf numFmtId="0" fontId="0" fillId="0" borderId="7" xfId="0" applyBorder="1"/>
    <xf numFmtId="0" fontId="0" fillId="0" borderId="3" xfId="0" applyBorder="1"/>
    <xf numFmtId="0" fontId="1" fillId="3" borderId="4" xfId="0" applyFont="1" applyFill="1" applyBorder="1"/>
    <xf numFmtId="0" fontId="1" fillId="4" borderId="5" xfId="0" applyFont="1" applyFill="1" applyBorder="1"/>
    <xf numFmtId="165" fontId="2" fillId="4" borderId="6" xfId="0" applyNumberFormat="1" applyFont="1" applyFill="1" applyBorder="1"/>
    <xf numFmtId="0" fontId="7" fillId="0" borderId="8" xfId="0" applyFont="1" applyBorder="1"/>
    <xf numFmtId="0" fontId="7" fillId="0" borderId="3" xfId="0" applyFont="1" applyBorder="1"/>
    <xf numFmtId="0" fontId="7" fillId="0" borderId="0" xfId="0" applyFont="1" applyBorder="1"/>
    <xf numFmtId="2" fontId="2" fillId="6" borderId="7" xfId="0" applyNumberFormat="1" applyFont="1" applyFill="1" applyBorder="1" applyAlignment="1"/>
    <xf numFmtId="2" fontId="2" fillId="4" borderId="6" xfId="0" applyNumberFormat="1" applyFont="1" applyFill="1" applyBorder="1"/>
    <xf numFmtId="0" fontId="4" fillId="0" borderId="0" xfId="0" applyFont="1"/>
    <xf numFmtId="0" fontId="17" fillId="0" borderId="0" xfId="0" applyFont="1"/>
    <xf numFmtId="0" fontId="3" fillId="0" borderId="0" xfId="0" applyFont="1"/>
    <xf numFmtId="0" fontId="4" fillId="0" borderId="0" xfId="0" applyFont="1" applyAlignment="1">
      <alignment wrapText="1"/>
    </xf>
    <xf numFmtId="3" fontId="3" fillId="9" borderId="8" xfId="0" applyNumberFormat="1" applyFont="1" applyFill="1" applyBorder="1" applyAlignment="1" applyProtection="1">
      <alignment vertical="center"/>
      <protection locked="0"/>
    </xf>
    <xf numFmtId="0" fontId="17" fillId="0" borderId="0" xfId="0" applyFont="1" applyAlignment="1">
      <alignment horizontal="left" vertical="center"/>
    </xf>
    <xf numFmtId="4" fontId="3" fillId="9" borderId="7" xfId="0" applyNumberFormat="1" applyFont="1" applyFill="1" applyBorder="1" applyAlignment="1" applyProtection="1">
      <alignment vertical="center"/>
      <protection locked="0"/>
    </xf>
    <xf numFmtId="0" fontId="17" fillId="0" borderId="0" xfId="0" applyFont="1" applyAlignment="1">
      <alignment vertical="center"/>
    </xf>
    <xf numFmtId="0" fontId="3" fillId="9" borderId="7" xfId="0" applyFont="1" applyFill="1" applyBorder="1" applyAlignment="1" applyProtection="1">
      <alignment vertical="center"/>
      <protection locked="0"/>
    </xf>
    <xf numFmtId="0" fontId="3" fillId="0" borderId="6" xfId="0" applyFont="1" applyBorder="1" applyAlignment="1" applyProtection="1">
      <alignment vertical="center"/>
      <protection locked="0"/>
    </xf>
    <xf numFmtId="0" fontId="4" fillId="0" borderId="0" xfId="0" applyFont="1" applyAlignment="1" applyProtection="1">
      <protection locked="0"/>
    </xf>
    <xf numFmtId="0" fontId="4" fillId="0" borderId="0" xfId="0" applyFont="1" applyAlignment="1">
      <alignment vertical="center"/>
    </xf>
    <xf numFmtId="0" fontId="7" fillId="0" borderId="0" xfId="0" applyFont="1" applyAlignment="1">
      <alignment vertical="center"/>
    </xf>
    <xf numFmtId="0" fontId="14" fillId="0" borderId="0" xfId="0" applyFont="1" applyAlignment="1">
      <alignment vertical="center"/>
    </xf>
    <xf numFmtId="0" fontId="14" fillId="0" borderId="0" xfId="0" applyFont="1" applyAlignment="1">
      <alignment vertical="center" wrapText="1"/>
    </xf>
    <xf numFmtId="0" fontId="4" fillId="0" borderId="0" xfId="0" applyFont="1" applyAlignment="1" applyProtection="1">
      <alignment horizontal="center" vertical="center"/>
      <protection locked="0"/>
    </xf>
    <xf numFmtId="2" fontId="3" fillId="14" borderId="0" xfId="0" applyNumberFormat="1" applyFont="1" applyFill="1" applyAlignment="1" applyProtection="1">
      <alignment horizontal="center" vertical="center"/>
    </xf>
    <xf numFmtId="0" fontId="5" fillId="4" borderId="0" xfId="0" applyFont="1" applyFill="1" applyBorder="1" applyAlignment="1">
      <alignment horizontal="center" vertical="center"/>
    </xf>
    <xf numFmtId="0" fontId="3" fillId="6" borderId="8" xfId="0" applyFont="1" applyFill="1" applyBorder="1" applyAlignment="1">
      <alignment horizontal="center" vertical="center"/>
    </xf>
    <xf numFmtId="0" fontId="3" fillId="11" borderId="7" xfId="0" applyFont="1" applyFill="1" applyBorder="1" applyAlignment="1">
      <alignment horizontal="center" vertical="center"/>
    </xf>
    <xf numFmtId="3" fontId="3" fillId="2" borderId="7" xfId="0" applyNumberFormat="1" applyFont="1" applyFill="1" applyBorder="1" applyAlignment="1">
      <alignment horizontal="center" vertical="center"/>
    </xf>
    <xf numFmtId="3" fontId="3" fillId="10" borderId="7" xfId="0" applyNumberFormat="1" applyFont="1" applyFill="1" applyBorder="1" applyAlignment="1">
      <alignment horizontal="center" vertical="center"/>
    </xf>
    <xf numFmtId="4" fontId="3" fillId="8" borderId="7" xfId="0" applyNumberFormat="1" applyFont="1" applyFill="1" applyBorder="1" applyAlignment="1">
      <alignment horizontal="center" vertical="center"/>
    </xf>
    <xf numFmtId="0" fontId="17" fillId="0" borderId="0" xfId="0" applyFont="1" applyFill="1" applyBorder="1" applyAlignment="1">
      <alignment vertical="center"/>
    </xf>
    <xf numFmtId="0" fontId="17" fillId="0" borderId="0" xfId="0" applyFont="1" applyFill="1" applyAlignment="1">
      <alignment vertical="center"/>
    </xf>
    <xf numFmtId="164" fontId="3" fillId="3" borderId="7" xfId="0" applyNumberFormat="1" applyFont="1" applyFill="1" applyBorder="1" applyAlignment="1">
      <alignment horizontal="center" vertical="center"/>
    </xf>
    <xf numFmtId="2" fontId="3" fillId="6" borderId="7" xfId="0" applyNumberFormat="1" applyFont="1" applyFill="1" applyBorder="1" applyAlignment="1">
      <alignment horizontal="center" vertical="center"/>
    </xf>
    <xf numFmtId="4" fontId="3" fillId="3" borderId="7" xfId="0" applyNumberFormat="1" applyFont="1" applyFill="1" applyBorder="1" applyAlignment="1">
      <alignment horizontal="center"/>
    </xf>
    <xf numFmtId="2" fontId="3" fillId="10" borderId="7" xfId="0" applyNumberFormat="1" applyFont="1" applyFill="1" applyBorder="1" applyAlignment="1">
      <alignment horizontal="center" vertical="center"/>
    </xf>
    <xf numFmtId="0" fontId="0" fillId="0" borderId="0" xfId="0" applyAlignment="1">
      <alignment vertical="center"/>
    </xf>
    <xf numFmtId="164" fontId="3" fillId="9" borderId="7" xfId="0" applyNumberFormat="1" applyFont="1" applyFill="1" applyBorder="1" applyAlignment="1" applyProtection="1">
      <alignment vertical="center"/>
      <protection locked="0"/>
    </xf>
    <xf numFmtId="3" fontId="3" fillId="9" borderId="7" xfId="0" applyNumberFormat="1" applyFont="1" applyFill="1" applyBorder="1" applyAlignment="1" applyProtection="1">
      <alignment vertical="center"/>
    </xf>
    <xf numFmtId="0" fontId="3" fillId="9" borderId="7" xfId="0" applyFont="1" applyFill="1" applyBorder="1" applyAlignment="1" applyProtection="1">
      <alignment horizontal="center" vertical="center"/>
      <protection locked="0"/>
    </xf>
    <xf numFmtId="164" fontId="3" fillId="9" borderId="7" xfId="0" applyNumberFormat="1" applyFont="1" applyFill="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7" xfId="0" applyFont="1" applyBorder="1" applyAlignment="1">
      <alignment horizontal="center" vertical="center"/>
    </xf>
    <xf numFmtId="2" fontId="3" fillId="15" borderId="8" xfId="0" applyNumberFormat="1" applyFont="1" applyFill="1" applyBorder="1" applyAlignment="1">
      <alignment horizontal="center" vertical="center"/>
    </xf>
    <xf numFmtId="4" fontId="3" fillId="13" borderId="7" xfId="0" applyNumberFormat="1" applyFont="1" applyFill="1" applyBorder="1" applyAlignment="1">
      <alignment horizontal="center" vertical="center"/>
    </xf>
    <xf numFmtId="0" fontId="3" fillId="9" borderId="8" xfId="0" applyFont="1" applyFill="1" applyBorder="1" applyAlignment="1" applyProtection="1">
      <alignment horizontal="center" vertical="center"/>
      <protection locked="0"/>
    </xf>
    <xf numFmtId="0" fontId="3" fillId="0" borderId="6" xfId="0" applyFont="1" applyBorder="1" applyAlignment="1">
      <alignment horizontal="center" vertical="center"/>
    </xf>
    <xf numFmtId="0" fontId="8" fillId="0" borderId="0" xfId="0" applyFont="1"/>
    <xf numFmtId="0" fontId="7" fillId="0" borderId="0" xfId="0" applyFont="1"/>
    <xf numFmtId="0" fontId="3" fillId="0" borderId="0" xfId="0" applyFont="1" applyAlignment="1">
      <alignment vertical="center"/>
    </xf>
    <xf numFmtId="0" fontId="7" fillId="0" borderId="0" xfId="0" applyFont="1" applyAlignment="1">
      <alignment vertical="center" wrapText="1"/>
    </xf>
    <xf numFmtId="0" fontId="3" fillId="6" borderId="3" xfId="0" applyFont="1" applyFill="1" applyBorder="1" applyAlignment="1">
      <alignment vertical="center" wrapText="1"/>
    </xf>
    <xf numFmtId="0" fontId="0" fillId="0" borderId="0" xfId="0" applyBorder="1" applyAlignment="1">
      <alignment vertical="center" wrapText="1"/>
    </xf>
    <xf numFmtId="0" fontId="3" fillId="5" borderId="3" xfId="0" applyFont="1" applyFill="1" applyBorder="1" applyAlignment="1">
      <alignment vertical="center" wrapText="1"/>
    </xf>
    <xf numFmtId="0" fontId="3" fillId="7" borderId="3" xfId="0" applyFont="1" applyFill="1" applyBorder="1" applyAlignment="1">
      <alignment vertical="center" wrapText="1"/>
    </xf>
    <xf numFmtId="0" fontId="3" fillId="10" borderId="3" xfId="0" applyFont="1" applyFill="1" applyBorder="1" applyAlignment="1">
      <alignment vertical="center" wrapText="1"/>
    </xf>
    <xf numFmtId="0" fontId="0" fillId="0" borderId="0" xfId="0" applyAlignment="1">
      <alignment vertical="center" wrapText="1"/>
    </xf>
    <xf numFmtId="0" fontId="3" fillId="10" borderId="0" xfId="0" applyFont="1" applyFill="1" applyBorder="1" applyAlignment="1">
      <alignment vertical="center" wrapText="1"/>
    </xf>
    <xf numFmtId="0" fontId="3" fillId="6" borderId="4" xfId="0" applyFont="1" applyFill="1" applyBorder="1" applyAlignment="1">
      <alignment vertical="center" wrapText="1"/>
    </xf>
    <xf numFmtId="0" fontId="0" fillId="0" borderId="1" xfId="0" applyBorder="1" applyAlignment="1">
      <alignment vertical="center" wrapText="1"/>
    </xf>
    <xf numFmtId="0" fontId="3" fillId="8" borderId="3" xfId="0" applyFont="1" applyFill="1" applyBorder="1" applyAlignment="1">
      <alignment vertical="center" wrapText="1"/>
    </xf>
    <xf numFmtId="0" fontId="3" fillId="3" borderId="3" xfId="0" applyFont="1" applyFill="1" applyBorder="1" applyAlignment="1">
      <alignment horizontal="left" vertical="center" wrapText="1"/>
    </xf>
    <xf numFmtId="0" fontId="0" fillId="0" borderId="0" xfId="0" applyAlignment="1">
      <alignment horizontal="left" vertical="center" wrapText="1"/>
    </xf>
    <xf numFmtId="0" fontId="4" fillId="8" borderId="14" xfId="0" applyFont="1" applyFill="1" applyBorder="1" applyAlignment="1">
      <alignment vertical="center" wrapText="1"/>
    </xf>
    <xf numFmtId="0" fontId="4" fillId="8" borderId="15" xfId="0" applyFont="1" applyFill="1" applyBorder="1" applyAlignment="1">
      <alignment vertical="center" wrapText="1"/>
    </xf>
    <xf numFmtId="0" fontId="4" fillId="8" borderId="16" xfId="0" applyFont="1" applyFill="1" applyBorder="1" applyAlignment="1">
      <alignment vertical="center" wrapText="1"/>
    </xf>
    <xf numFmtId="0" fontId="4" fillId="8" borderId="17" xfId="0" applyFont="1" applyFill="1" applyBorder="1" applyAlignment="1">
      <alignment vertical="center" wrapText="1"/>
    </xf>
    <xf numFmtId="0" fontId="4" fillId="8" borderId="0" xfId="0" applyFont="1" applyFill="1" applyBorder="1" applyAlignment="1">
      <alignment vertical="center" wrapText="1"/>
    </xf>
    <xf numFmtId="0" fontId="4" fillId="8" borderId="18" xfId="0" applyFont="1" applyFill="1" applyBorder="1" applyAlignment="1">
      <alignment vertical="center" wrapText="1"/>
    </xf>
    <xf numFmtId="0" fontId="4" fillId="8" borderId="19" xfId="0" applyFont="1" applyFill="1" applyBorder="1" applyAlignment="1">
      <alignment vertical="center" wrapText="1"/>
    </xf>
    <xf numFmtId="0" fontId="4" fillId="8" borderId="20" xfId="0" applyFont="1" applyFill="1" applyBorder="1" applyAlignment="1">
      <alignment vertical="center" wrapText="1"/>
    </xf>
    <xf numFmtId="0" fontId="4" fillId="8" borderId="21" xfId="0" applyFont="1" applyFill="1" applyBorder="1" applyAlignment="1">
      <alignment vertical="center" wrapText="1"/>
    </xf>
    <xf numFmtId="0" fontId="3" fillId="0" borderId="2" xfId="0" applyFont="1" applyBorder="1" applyAlignment="1">
      <alignment horizontal="center" wrapText="1"/>
    </xf>
    <xf numFmtId="0" fontId="4" fillId="0" borderId="2" xfId="0" applyFont="1" applyBorder="1" applyAlignment="1">
      <alignment horizontal="center" wrapText="1"/>
    </xf>
    <xf numFmtId="0" fontId="3" fillId="11" borderId="3" xfId="0" applyFont="1" applyFill="1" applyBorder="1" applyAlignment="1">
      <alignment vertical="center" wrapText="1"/>
    </xf>
    <xf numFmtId="0" fontId="3" fillId="3" borderId="3" xfId="0" applyFont="1" applyFill="1" applyBorder="1" applyAlignment="1">
      <alignment vertical="center" wrapText="1"/>
    </xf>
    <xf numFmtId="0" fontId="4" fillId="10" borderId="5" xfId="0" applyFont="1" applyFill="1" applyBorder="1" applyAlignment="1">
      <alignment vertical="center" wrapText="1"/>
    </xf>
    <xf numFmtId="0" fontId="0" fillId="0" borderId="2" xfId="0" applyBorder="1" applyAlignment="1">
      <alignment vertical="center" wrapText="1"/>
    </xf>
    <xf numFmtId="0" fontId="0" fillId="0" borderId="6" xfId="0" applyBorder="1" applyAlignment="1">
      <alignment vertical="center" wrapText="1"/>
    </xf>
    <xf numFmtId="0" fontId="16" fillId="0" borderId="0" xfId="0" applyFont="1" applyAlignment="1" applyProtection="1">
      <alignment horizontal="center" vertical="center"/>
      <protection locked="0"/>
    </xf>
    <xf numFmtId="0" fontId="4" fillId="0" borderId="0" xfId="0" applyFont="1" applyAlignment="1" applyProtection="1">
      <alignment vertical="center"/>
      <protection locked="0"/>
    </xf>
    <xf numFmtId="0" fontId="3" fillId="2" borderId="3" xfId="0" applyFont="1" applyFill="1" applyBorder="1" applyAlignment="1">
      <alignment vertical="center" wrapText="1"/>
    </xf>
    <xf numFmtId="0" fontId="4" fillId="0" borderId="0" xfId="0" applyFont="1" applyBorder="1" applyAlignment="1">
      <alignment vertical="center" wrapText="1"/>
    </xf>
    <xf numFmtId="0" fontId="3" fillId="0" borderId="0" xfId="0" applyFont="1" applyBorder="1" applyAlignment="1">
      <alignment horizontal="center" vertical="center" wrapText="1"/>
    </xf>
    <xf numFmtId="0" fontId="4" fillId="5" borderId="0" xfId="0" applyFont="1" applyFill="1" applyBorder="1" applyAlignment="1">
      <alignment vertical="center" wrapText="1"/>
    </xf>
    <xf numFmtId="0" fontId="3" fillId="3" borderId="5" xfId="0" applyFont="1" applyFill="1" applyBorder="1" applyAlignment="1">
      <alignment vertical="center" wrapText="1"/>
    </xf>
    <xf numFmtId="0" fontId="4" fillId="0" borderId="2" xfId="0" applyFont="1" applyBorder="1" applyAlignment="1">
      <alignment vertical="center" wrapText="1"/>
    </xf>
    <xf numFmtId="0" fontId="3" fillId="8" borderId="4" xfId="0" applyFont="1" applyFill="1" applyBorder="1" applyAlignment="1">
      <alignment vertical="center" wrapText="1"/>
    </xf>
    <xf numFmtId="0" fontId="3" fillId="13" borderId="3" xfId="0" applyFont="1" applyFill="1" applyBorder="1" applyAlignment="1">
      <alignment vertical="center" wrapText="1"/>
    </xf>
    <xf numFmtId="0" fontId="0" fillId="13" borderId="0" xfId="0" applyFill="1" applyBorder="1" applyAlignment="1">
      <alignment vertical="center" wrapText="1"/>
    </xf>
    <xf numFmtId="0" fontId="14" fillId="0" borderId="0" xfId="0" applyFont="1" applyAlignment="1">
      <alignment vertical="center" wrapText="1"/>
    </xf>
    <xf numFmtId="0" fontId="14" fillId="0" borderId="0" xfId="0" applyFont="1" applyAlignment="1">
      <alignment wrapText="1"/>
    </xf>
    <xf numFmtId="0" fontId="16" fillId="0" borderId="0" xfId="0" applyFont="1" applyAlignment="1" applyProtection="1">
      <alignment horizontal="center" wrapText="1"/>
      <protection locked="0"/>
    </xf>
    <xf numFmtId="0" fontId="0" fillId="0" borderId="0" xfId="0" applyAlignment="1">
      <alignment wrapText="1"/>
    </xf>
    <xf numFmtId="0" fontId="8" fillId="0" borderId="0" xfId="0" applyFont="1" applyAlignment="1">
      <alignment vertical="center" wrapText="1"/>
    </xf>
    <xf numFmtId="0" fontId="3" fillId="16" borderId="3" xfId="0" applyFont="1" applyFill="1" applyBorder="1" applyAlignment="1">
      <alignment vertical="center" wrapText="1"/>
    </xf>
    <xf numFmtId="0" fontId="0" fillId="16" borderId="0" xfId="0" applyFill="1" applyBorder="1" applyAlignment="1">
      <alignment vertical="center" wrapText="1"/>
    </xf>
    <xf numFmtId="0" fontId="3" fillId="17" borderId="3" xfId="0" applyFont="1" applyFill="1" applyBorder="1" applyAlignment="1">
      <alignment vertical="center" wrapText="1"/>
    </xf>
    <xf numFmtId="0" fontId="0" fillId="17" borderId="0" xfId="0" applyFill="1" applyBorder="1" applyAlignment="1">
      <alignment vertical="center" wrapText="1"/>
    </xf>
    <xf numFmtId="0" fontId="3" fillId="18" borderId="5" xfId="0" applyFont="1" applyFill="1" applyBorder="1" applyAlignment="1">
      <alignment vertical="center" wrapText="1"/>
    </xf>
    <xf numFmtId="0" fontId="0" fillId="18" borderId="2" xfId="0" applyFill="1" applyBorder="1" applyAlignment="1">
      <alignment vertical="center" wrapText="1"/>
    </xf>
    <xf numFmtId="0" fontId="3" fillId="3" borderId="4" xfId="0" applyFont="1" applyFill="1" applyBorder="1" applyAlignment="1">
      <alignment vertical="center" wrapText="1"/>
    </xf>
    <xf numFmtId="0" fontId="3" fillId="3" borderId="0" xfId="0" applyFont="1" applyFill="1" applyBorder="1" applyAlignment="1">
      <alignment vertical="center" wrapText="1"/>
    </xf>
    <xf numFmtId="0" fontId="3" fillId="6" borderId="0" xfId="0" applyFont="1" applyFill="1" applyBorder="1" applyAlignment="1">
      <alignment vertical="center" wrapText="1"/>
    </xf>
    <xf numFmtId="0" fontId="4" fillId="10" borderId="2" xfId="0" applyFont="1" applyFill="1" applyBorder="1" applyAlignment="1">
      <alignment vertical="center" wrapText="1"/>
    </xf>
    <xf numFmtId="0" fontId="4" fillId="10" borderId="6" xfId="0" applyFont="1" applyFill="1" applyBorder="1" applyAlignment="1">
      <alignment vertical="center" wrapText="1"/>
    </xf>
    <xf numFmtId="0" fontId="3" fillId="15" borderId="4" xfId="0" applyFont="1" applyFill="1" applyBorder="1" applyAlignment="1">
      <alignment vertical="center" wrapText="1"/>
    </xf>
    <xf numFmtId="0" fontId="0" fillId="15" borderId="1" xfId="0" applyFill="1" applyBorder="1" applyAlignment="1">
      <alignment vertical="center" wrapText="1"/>
    </xf>
    <xf numFmtId="2" fontId="3" fillId="13" borderId="3" xfId="0" applyNumberFormat="1" applyFont="1" applyFill="1" applyBorder="1" applyAlignment="1">
      <alignment vertical="center" wrapText="1"/>
    </xf>
    <xf numFmtId="2" fontId="0" fillId="13" borderId="0" xfId="0" applyNumberFormat="1" applyFill="1" applyAlignment="1">
      <alignment vertical="center" wrapText="1"/>
    </xf>
    <xf numFmtId="0" fontId="6" fillId="0" borderId="3" xfId="0" applyFont="1" applyBorder="1" applyAlignment="1">
      <alignment horizontal="center" vertical="center" wrapText="1"/>
    </xf>
    <xf numFmtId="0" fontId="7" fillId="0" borderId="0" xfId="0" applyFont="1" applyAlignment="1">
      <alignment horizontal="center" wrapText="1"/>
    </xf>
    <xf numFmtId="0" fontId="8" fillId="6" borderId="5" xfId="0" applyFont="1" applyFill="1" applyBorder="1" applyAlignment="1">
      <alignment wrapText="1"/>
    </xf>
    <xf numFmtId="0" fontId="8" fillId="6" borderId="2" xfId="0" applyFont="1" applyFill="1" applyBorder="1" applyAlignment="1">
      <alignment wrapText="1"/>
    </xf>
    <xf numFmtId="0" fontId="4" fillId="0" borderId="0" xfId="0" applyFont="1" applyAlignment="1">
      <alignment vertical="center" wrapText="1"/>
    </xf>
    <xf numFmtId="0" fontId="1" fillId="0" borderId="0" xfId="0" applyFont="1" applyAlignment="1">
      <alignment wrapText="1"/>
    </xf>
    <xf numFmtId="0" fontId="0" fillId="8" borderId="14" xfId="0" applyFill="1" applyBorder="1" applyAlignment="1">
      <alignment wrapText="1"/>
    </xf>
    <xf numFmtId="0" fontId="0" fillId="8" borderId="15" xfId="0" applyFill="1" applyBorder="1" applyAlignment="1">
      <alignment wrapText="1"/>
    </xf>
    <xf numFmtId="0" fontId="0" fillId="8" borderId="16" xfId="0" applyFill="1" applyBorder="1" applyAlignment="1">
      <alignment wrapText="1"/>
    </xf>
    <xf numFmtId="0" fontId="0" fillId="8" borderId="17" xfId="0" applyFill="1" applyBorder="1" applyAlignment="1">
      <alignment wrapText="1"/>
    </xf>
    <xf numFmtId="0" fontId="0" fillId="8" borderId="0" xfId="0" applyFill="1" applyBorder="1" applyAlignment="1">
      <alignment wrapText="1"/>
    </xf>
    <xf numFmtId="0" fontId="0" fillId="8" borderId="18" xfId="0" applyFill="1" applyBorder="1" applyAlignment="1">
      <alignment wrapText="1"/>
    </xf>
    <xf numFmtId="0" fontId="0" fillId="8" borderId="19" xfId="0" applyFill="1" applyBorder="1" applyAlignment="1">
      <alignment wrapText="1"/>
    </xf>
    <xf numFmtId="0" fontId="0" fillId="8" borderId="20" xfId="0" applyFill="1" applyBorder="1" applyAlignment="1">
      <alignment wrapText="1"/>
    </xf>
    <xf numFmtId="0" fontId="0" fillId="8" borderId="21" xfId="0" applyFill="1" applyBorder="1" applyAlignment="1">
      <alignment wrapText="1"/>
    </xf>
    <xf numFmtId="0" fontId="12" fillId="6" borderId="4" xfId="0" applyFont="1" applyFill="1" applyBorder="1" applyAlignment="1">
      <alignment horizontal="center" wrapText="1"/>
    </xf>
    <xf numFmtId="0" fontId="13" fillId="6" borderId="1" xfId="0" applyFont="1" applyFill="1" applyBorder="1" applyAlignment="1">
      <alignment horizontal="center" wrapText="1"/>
    </xf>
    <xf numFmtId="0" fontId="13" fillId="6" borderId="8" xfId="0" applyFont="1" applyFill="1" applyBorder="1" applyAlignment="1">
      <alignment horizontal="center" wrapText="1"/>
    </xf>
    <xf numFmtId="0" fontId="1" fillId="6" borderId="3" xfId="0" applyFont="1" applyFill="1" applyBorder="1" applyAlignment="1">
      <alignment wrapText="1"/>
    </xf>
    <xf numFmtId="0" fontId="1" fillId="6" borderId="0" xfId="0" applyFont="1" applyFill="1" applyBorder="1" applyAlignment="1">
      <alignment wrapText="1"/>
    </xf>
    <xf numFmtId="0" fontId="1" fillId="4" borderId="3" xfId="0" applyFont="1" applyFill="1" applyBorder="1" applyAlignment="1">
      <alignment wrapText="1"/>
    </xf>
    <xf numFmtId="0" fontId="1" fillId="4" borderId="0" xfId="0" applyFont="1" applyFill="1" applyBorder="1" applyAlignment="1">
      <alignment wrapText="1"/>
    </xf>
    <xf numFmtId="0" fontId="13" fillId="3" borderId="4" xfId="0" applyFont="1" applyFill="1" applyBorder="1" applyAlignment="1">
      <alignment horizontal="center" wrapText="1"/>
    </xf>
    <xf numFmtId="0" fontId="13" fillId="3" borderId="1" xfId="0" applyFont="1" applyFill="1" applyBorder="1" applyAlignment="1">
      <alignment horizontal="center" wrapText="1"/>
    </xf>
    <xf numFmtId="0" fontId="13" fillId="3" borderId="8" xfId="0" applyFont="1" applyFill="1" applyBorder="1" applyAlignment="1">
      <alignment horizontal="center" wrapText="1"/>
    </xf>
    <xf numFmtId="0" fontId="1" fillId="0" borderId="0" xfId="0" applyFont="1" applyBorder="1" applyAlignment="1">
      <alignment wrapText="1"/>
    </xf>
    <xf numFmtId="0" fontId="1" fillId="0" borderId="2" xfId="0" applyFont="1" applyBorder="1" applyAlignment="1">
      <alignment wrapText="1"/>
    </xf>
    <xf numFmtId="0" fontId="1" fillId="0" borderId="22" xfId="0" applyFont="1" applyFill="1" applyBorder="1" applyAlignment="1">
      <alignment wrapText="1"/>
    </xf>
    <xf numFmtId="0" fontId="1" fillId="0" borderId="9" xfId="0" applyFont="1" applyFill="1" applyBorder="1" applyAlignment="1">
      <alignment wrapText="1"/>
    </xf>
    <xf numFmtId="0" fontId="13" fillId="0" borderId="4" xfId="0" applyFont="1" applyFill="1" applyBorder="1" applyAlignment="1">
      <alignment horizontal="center" wrapText="1"/>
    </xf>
    <xf numFmtId="0" fontId="13" fillId="0" borderId="1" xfId="0" applyFont="1" applyFill="1" applyBorder="1" applyAlignment="1">
      <alignment horizontal="center" wrapText="1"/>
    </xf>
    <xf numFmtId="0" fontId="13" fillId="0" borderId="8" xfId="0" applyFont="1" applyFill="1" applyBorder="1" applyAlignment="1">
      <alignment horizontal="center" wrapText="1"/>
    </xf>
    <xf numFmtId="0" fontId="2" fillId="6" borderId="3" xfId="0" applyFont="1" applyFill="1" applyBorder="1" applyAlignment="1">
      <alignment wrapText="1"/>
    </xf>
    <xf numFmtId="0" fontId="2" fillId="6" borderId="0" xfId="0" applyFont="1" applyFill="1" applyBorder="1" applyAlignment="1">
      <alignment wrapText="1"/>
    </xf>
    <xf numFmtId="0" fontId="2" fillId="4" borderId="5" xfId="0" applyFont="1" applyFill="1" applyBorder="1" applyAlignment="1">
      <alignment wrapText="1"/>
    </xf>
    <xf numFmtId="0" fontId="2" fillId="4" borderId="2" xfId="0" applyFont="1" applyFill="1" applyBorder="1" applyAlignment="1">
      <alignment wrapText="1"/>
    </xf>
    <xf numFmtId="0" fontId="4" fillId="5" borderId="4" xfId="0" applyFont="1" applyFill="1" applyBorder="1" applyAlignment="1">
      <alignment horizontal="center"/>
    </xf>
    <xf numFmtId="0" fontId="4" fillId="5" borderId="1" xfId="0" applyFont="1" applyFill="1" applyBorder="1" applyAlignment="1">
      <alignment horizontal="center"/>
    </xf>
    <xf numFmtId="0" fontId="4" fillId="5" borderId="8"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20</xdr:row>
          <xdr:rowOff>38100</xdr:rowOff>
        </xdr:from>
        <xdr:to>
          <xdr:col>5</xdr:col>
          <xdr:colOff>704850</xdr:colOff>
          <xdr:row>29</xdr:row>
          <xdr:rowOff>28575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alariajournal.com/content/10/1/202"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image" Target="../media/image1.emf"/></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zoomScaleNormal="100" workbookViewId="0"/>
  </sheetViews>
  <sheetFormatPr baseColWidth="10" defaultColWidth="9.140625" defaultRowHeight="12.75" x14ac:dyDescent="0.2"/>
  <cols>
    <col min="1" max="3" width="9.140625" customWidth="1"/>
    <col min="4" max="4" width="11.42578125" customWidth="1"/>
    <col min="5" max="5" width="23.28515625" customWidth="1"/>
    <col min="6" max="6" width="19.140625" customWidth="1"/>
    <col min="7" max="7" width="22.28515625" customWidth="1"/>
    <col min="8" max="8" width="9.140625" customWidth="1"/>
    <col min="9" max="9" width="11.42578125" customWidth="1"/>
    <col min="10" max="10" width="18.140625" customWidth="1"/>
    <col min="11" max="11" width="22.28515625" customWidth="1"/>
  </cols>
  <sheetData>
    <row r="1" spans="1:17" ht="37.5" customHeight="1" x14ac:dyDescent="0.2">
      <c r="A1" s="167" t="s">
        <v>142</v>
      </c>
    </row>
    <row r="2" spans="1:17" s="154" customFormat="1" ht="35.25" customHeight="1" x14ac:dyDescent="0.2">
      <c r="A2" s="197" t="s">
        <v>104</v>
      </c>
      <c r="B2" s="198"/>
      <c r="C2" s="198"/>
      <c r="D2" s="198"/>
      <c r="E2" s="198"/>
      <c r="F2" s="198"/>
      <c r="G2" s="136"/>
      <c r="H2" s="136"/>
      <c r="I2" s="136"/>
      <c r="J2" s="136"/>
      <c r="K2" s="136"/>
    </row>
    <row r="3" spans="1:17" ht="44.25" customHeight="1" x14ac:dyDescent="0.3">
      <c r="A3" s="210" t="s">
        <v>88</v>
      </c>
      <c r="B3" s="211"/>
      <c r="C3" s="211"/>
      <c r="D3" s="211"/>
      <c r="E3" s="211"/>
      <c r="F3" s="211"/>
      <c r="G3" s="125"/>
      <c r="H3" s="125"/>
      <c r="I3" s="125"/>
      <c r="J3" s="125"/>
      <c r="K3" s="125"/>
    </row>
    <row r="4" spans="1:17" ht="44.25" customHeight="1" x14ac:dyDescent="0.3">
      <c r="A4" s="201" t="s">
        <v>0</v>
      </c>
      <c r="B4" s="201"/>
      <c r="C4" s="201"/>
      <c r="D4" s="201"/>
      <c r="E4" s="201"/>
      <c r="F4" s="201"/>
      <c r="G4" s="125"/>
      <c r="H4" s="125"/>
      <c r="I4" s="125"/>
      <c r="J4" s="125"/>
      <c r="K4" s="125"/>
    </row>
    <row r="5" spans="1:17" ht="29.25" customHeight="1" x14ac:dyDescent="0.3">
      <c r="A5" s="208" t="s">
        <v>86</v>
      </c>
      <c r="B5" s="208"/>
      <c r="C5" s="208"/>
      <c r="D5" s="208"/>
      <c r="E5" s="209"/>
      <c r="F5" s="140">
        <v>20</v>
      </c>
      <c r="G5" s="125"/>
      <c r="H5" s="125"/>
      <c r="I5" s="125"/>
      <c r="J5" s="168" t="s">
        <v>132</v>
      </c>
      <c r="K5" s="168"/>
      <c r="L5" s="168"/>
      <c r="M5" s="168"/>
      <c r="N5" s="168"/>
      <c r="O5" s="168"/>
      <c r="P5" s="166"/>
      <c r="Q5" s="166"/>
    </row>
    <row r="6" spans="1:17" ht="29.25" customHeight="1" x14ac:dyDescent="0.3">
      <c r="A6" s="138" t="s">
        <v>87</v>
      </c>
      <c r="B6" s="139"/>
      <c r="C6" s="139"/>
      <c r="D6" s="139"/>
      <c r="E6" s="70"/>
      <c r="F6" s="140">
        <v>70</v>
      </c>
      <c r="G6" s="125"/>
      <c r="H6" s="125"/>
      <c r="I6" s="125"/>
      <c r="J6" s="168"/>
      <c r="K6" s="168"/>
      <c r="L6" s="168"/>
      <c r="M6" s="168"/>
      <c r="N6" s="168"/>
      <c r="O6" s="168"/>
      <c r="P6" s="166"/>
      <c r="Q6" s="166"/>
    </row>
    <row r="7" spans="1:17" ht="26.25" customHeight="1" x14ac:dyDescent="0.3">
      <c r="A7" s="208" t="s">
        <v>89</v>
      </c>
      <c r="B7" s="209"/>
      <c r="C7" s="209"/>
      <c r="D7" s="209"/>
      <c r="E7" s="209"/>
      <c r="F7" s="141">
        <f>F5/F6*100</f>
        <v>28.571428571428569</v>
      </c>
      <c r="G7" s="137" t="s">
        <v>130</v>
      </c>
      <c r="H7" s="125"/>
      <c r="I7" s="125"/>
      <c r="J7" s="168"/>
      <c r="K7" s="168"/>
      <c r="L7" s="168"/>
      <c r="M7" s="168"/>
      <c r="N7" s="168"/>
      <c r="O7" s="168"/>
      <c r="P7" s="166"/>
      <c r="Q7" s="166"/>
    </row>
    <row r="8" spans="1:17" ht="27" customHeight="1" x14ac:dyDescent="0.3">
      <c r="A8" s="208" t="s">
        <v>91</v>
      </c>
      <c r="B8" s="209"/>
      <c r="C8" s="209"/>
      <c r="D8" s="209"/>
      <c r="E8" s="209"/>
      <c r="F8" s="141">
        <f>100-F7</f>
        <v>71.428571428571431</v>
      </c>
      <c r="G8" s="137" t="s">
        <v>131</v>
      </c>
      <c r="H8" s="125"/>
      <c r="I8" s="125"/>
      <c r="J8" s="166"/>
      <c r="K8" s="166"/>
      <c r="L8" s="166"/>
      <c r="M8" s="166"/>
      <c r="N8" s="166"/>
      <c r="O8" s="166"/>
      <c r="P8" s="166"/>
      <c r="Q8" s="166"/>
    </row>
    <row r="9" spans="1:17" ht="33" customHeight="1" x14ac:dyDescent="0.3">
      <c r="A9" s="208" t="s">
        <v>90</v>
      </c>
      <c r="B9" s="209"/>
      <c r="C9" s="209"/>
      <c r="D9" s="209"/>
      <c r="E9" s="209"/>
      <c r="F9" s="141">
        <f>1/(1+(F6/F5))*100</f>
        <v>22.222222222222221</v>
      </c>
      <c r="G9" s="137" t="s">
        <v>130</v>
      </c>
      <c r="H9" s="125"/>
      <c r="I9" s="125"/>
      <c r="J9" s="137" t="s">
        <v>133</v>
      </c>
      <c r="K9" s="166"/>
      <c r="L9" s="166"/>
      <c r="M9" s="166"/>
      <c r="N9" s="166"/>
      <c r="O9" s="166"/>
      <c r="P9" s="166"/>
      <c r="Q9" s="166"/>
    </row>
    <row r="10" spans="1:17" ht="24.75" customHeight="1" x14ac:dyDescent="0.3">
      <c r="A10" s="208" t="s">
        <v>113</v>
      </c>
      <c r="B10" s="209"/>
      <c r="C10" s="209"/>
      <c r="D10" s="209"/>
      <c r="E10" s="209"/>
      <c r="F10" s="141">
        <f>100-F9</f>
        <v>77.777777777777771</v>
      </c>
      <c r="G10" s="137" t="s">
        <v>131</v>
      </c>
      <c r="H10" s="125"/>
      <c r="I10" s="125"/>
      <c r="J10" s="166"/>
      <c r="K10" s="166"/>
      <c r="L10" s="166"/>
      <c r="M10" s="166"/>
      <c r="N10" s="166"/>
      <c r="O10" s="166"/>
      <c r="P10" s="166"/>
      <c r="Q10" s="166"/>
    </row>
    <row r="11" spans="1:17" ht="55.5" customHeight="1" thickBot="1" x14ac:dyDescent="0.35">
      <c r="A11" s="139"/>
      <c r="B11" s="70"/>
      <c r="C11" s="70"/>
      <c r="D11" s="70"/>
      <c r="E11" s="70"/>
      <c r="F11" s="135"/>
      <c r="G11" s="125"/>
      <c r="H11" s="125"/>
      <c r="I11" s="125"/>
      <c r="J11" s="168" t="s">
        <v>134</v>
      </c>
      <c r="K11" s="168"/>
      <c r="L11" s="168"/>
      <c r="M11" s="168"/>
      <c r="N11" s="168"/>
      <c r="O11" s="168"/>
      <c r="P11" s="168"/>
      <c r="Q11" s="168"/>
    </row>
    <row r="12" spans="1:17" ht="35.25" customHeight="1" thickTop="1" x14ac:dyDescent="0.3">
      <c r="A12" s="205" t="s">
        <v>92</v>
      </c>
      <c r="B12" s="177"/>
      <c r="C12" s="177"/>
      <c r="D12" s="177"/>
      <c r="E12" s="177"/>
      <c r="F12" s="129">
        <v>15000</v>
      </c>
      <c r="G12" s="130"/>
      <c r="H12" s="125"/>
      <c r="I12" s="125"/>
      <c r="J12" s="125"/>
      <c r="K12" s="125"/>
    </row>
    <row r="13" spans="1:17" ht="100.5" customHeight="1" x14ac:dyDescent="0.3">
      <c r="A13" s="171" t="s">
        <v>93</v>
      </c>
      <c r="B13" s="202"/>
      <c r="C13" s="202"/>
      <c r="D13" s="202"/>
      <c r="E13" s="202"/>
      <c r="F13" s="131">
        <v>71.430000000000007</v>
      </c>
      <c r="G13" s="130"/>
      <c r="H13" s="125"/>
      <c r="I13" s="125"/>
      <c r="J13" s="125"/>
      <c r="K13" s="125"/>
    </row>
    <row r="14" spans="1:17" ht="100.5" customHeight="1" x14ac:dyDescent="0.3">
      <c r="A14" s="171" t="s">
        <v>106</v>
      </c>
      <c r="B14" s="202"/>
      <c r="C14" s="202"/>
      <c r="D14" s="202"/>
      <c r="E14" s="202"/>
      <c r="F14" s="156">
        <f>F12*F13/100</f>
        <v>10714.5</v>
      </c>
      <c r="G14" s="130"/>
      <c r="H14" s="125"/>
      <c r="I14" s="125"/>
      <c r="J14" s="125"/>
      <c r="K14" s="125"/>
    </row>
    <row r="15" spans="1:17" ht="51.75" customHeight="1" x14ac:dyDescent="0.3">
      <c r="A15" s="169" t="s">
        <v>94</v>
      </c>
      <c r="B15" s="170"/>
      <c r="C15" s="170"/>
      <c r="D15" s="170"/>
      <c r="E15" s="170"/>
      <c r="F15" s="131">
        <v>28.57</v>
      </c>
      <c r="G15" s="132"/>
      <c r="H15" s="127"/>
      <c r="I15" s="128"/>
    </row>
    <row r="16" spans="1:17" ht="51.75" customHeight="1" x14ac:dyDescent="0.3">
      <c r="A16" s="169" t="s">
        <v>107</v>
      </c>
      <c r="B16" s="170"/>
      <c r="C16" s="170"/>
      <c r="D16" s="170"/>
      <c r="E16" s="170"/>
      <c r="F16" s="156">
        <f>F12*F15/100</f>
        <v>4285.5</v>
      </c>
      <c r="G16" s="132"/>
      <c r="H16" s="127"/>
      <c r="I16" s="128"/>
    </row>
    <row r="17" spans="1:13" ht="51" customHeight="1" x14ac:dyDescent="0.3">
      <c r="A17" s="193" t="s">
        <v>97</v>
      </c>
      <c r="B17" s="170"/>
      <c r="C17" s="170"/>
      <c r="D17" s="170"/>
      <c r="E17" s="170"/>
      <c r="F17" s="133">
        <v>7</v>
      </c>
      <c r="G17" s="132"/>
      <c r="H17" s="125"/>
      <c r="I17" s="127"/>
      <c r="J17" s="125"/>
      <c r="K17" s="125"/>
    </row>
    <row r="18" spans="1:13" ht="66" customHeight="1" x14ac:dyDescent="0.3">
      <c r="A18" s="206" t="s">
        <v>98</v>
      </c>
      <c r="B18" s="207"/>
      <c r="C18" s="207"/>
      <c r="D18" s="207"/>
      <c r="E18" s="207"/>
      <c r="F18" s="155">
        <v>0.18</v>
      </c>
      <c r="G18" s="132"/>
      <c r="H18" s="125"/>
      <c r="I18" s="127"/>
      <c r="J18" s="125"/>
      <c r="K18" s="125"/>
    </row>
    <row r="19" spans="1:13" ht="47.25" customHeight="1" x14ac:dyDescent="0.3">
      <c r="A19" s="171" t="s">
        <v>95</v>
      </c>
      <c r="B19" s="170"/>
      <c r="C19" s="170"/>
      <c r="D19" s="170"/>
      <c r="E19" s="170"/>
      <c r="F19" s="133">
        <v>0.12</v>
      </c>
      <c r="G19" s="132"/>
      <c r="H19" s="127"/>
      <c r="I19" s="127"/>
      <c r="J19" s="125"/>
      <c r="K19" s="125"/>
    </row>
    <row r="20" spans="1:13" ht="61.5" customHeight="1" x14ac:dyDescent="0.3">
      <c r="A20" s="172" t="s">
        <v>96</v>
      </c>
      <c r="B20" s="170"/>
      <c r="C20" s="170"/>
      <c r="D20" s="170"/>
      <c r="E20" s="170"/>
      <c r="F20" s="133">
        <v>5</v>
      </c>
      <c r="G20" s="132"/>
      <c r="H20" s="127"/>
      <c r="I20" s="127"/>
      <c r="J20" s="125"/>
      <c r="K20" s="125"/>
    </row>
    <row r="21" spans="1:13" ht="34.5" customHeight="1" thickBot="1" x14ac:dyDescent="0.35">
      <c r="A21" s="203" t="s">
        <v>101</v>
      </c>
      <c r="B21" s="204"/>
      <c r="C21" s="204"/>
      <c r="D21" s="204"/>
      <c r="E21" s="204"/>
      <c r="F21" s="134">
        <v>90</v>
      </c>
      <c r="G21" s="132"/>
      <c r="H21" s="127"/>
      <c r="I21" s="127"/>
      <c r="J21" s="125"/>
      <c r="K21" s="125"/>
    </row>
    <row r="22" spans="1:13" ht="21" thickTop="1" x14ac:dyDescent="0.3">
      <c r="A22" s="127"/>
      <c r="B22" s="127"/>
      <c r="C22" s="127"/>
      <c r="D22" s="127"/>
      <c r="E22" s="127"/>
      <c r="F22" s="127"/>
      <c r="G22" s="127"/>
      <c r="H22" s="127"/>
      <c r="I22" s="127"/>
      <c r="J22" s="125"/>
      <c r="K22" s="125"/>
    </row>
    <row r="23" spans="1:13" ht="27.75" customHeight="1" thickBot="1" x14ac:dyDescent="0.35">
      <c r="A23" s="190" t="s">
        <v>84</v>
      </c>
      <c r="B23" s="191"/>
      <c r="C23" s="191"/>
      <c r="D23" s="191"/>
      <c r="E23" s="191"/>
      <c r="F23" s="191"/>
      <c r="G23" s="191"/>
      <c r="H23" s="191"/>
      <c r="I23" s="191"/>
      <c r="J23" s="191"/>
      <c r="K23" s="125"/>
    </row>
    <row r="24" spans="1:13" ht="36" customHeight="1" thickTop="1" x14ac:dyDescent="0.2">
      <c r="A24" s="176" t="s">
        <v>125</v>
      </c>
      <c r="B24" s="177"/>
      <c r="C24" s="177"/>
      <c r="D24" s="177"/>
      <c r="E24" s="177"/>
      <c r="F24" s="177"/>
      <c r="G24" s="177"/>
      <c r="H24" s="177"/>
      <c r="I24" s="177"/>
      <c r="J24" s="143">
        <f>F17*F18</f>
        <v>1.26</v>
      </c>
      <c r="K24" s="148"/>
      <c r="L24" s="45"/>
      <c r="M24" s="45"/>
    </row>
    <row r="25" spans="1:13" ht="39.75" customHeight="1" x14ac:dyDescent="0.2">
      <c r="A25" s="192" t="s">
        <v>126</v>
      </c>
      <c r="B25" s="170"/>
      <c r="C25" s="170"/>
      <c r="D25" s="170"/>
      <c r="E25" s="170"/>
      <c r="F25" s="170"/>
      <c r="G25" s="170"/>
      <c r="H25" s="170"/>
      <c r="I25" s="170"/>
      <c r="J25" s="144">
        <f>1/F20</f>
        <v>0.2</v>
      </c>
      <c r="K25" s="148"/>
      <c r="L25" s="45"/>
      <c r="M25" s="45"/>
    </row>
    <row r="26" spans="1:13" ht="60.75" customHeight="1" x14ac:dyDescent="0.2">
      <c r="A26" s="193" t="s">
        <v>99</v>
      </c>
      <c r="B26" s="170"/>
      <c r="C26" s="170"/>
      <c r="D26" s="170"/>
      <c r="E26" s="170"/>
      <c r="F26" s="170"/>
      <c r="G26" s="170"/>
      <c r="H26" s="170"/>
      <c r="I26" s="170"/>
      <c r="J26" s="150">
        <f>J24*F19</f>
        <v>0.1512</v>
      </c>
      <c r="K26" s="148"/>
      <c r="L26" s="45"/>
      <c r="M26" s="45"/>
    </row>
    <row r="27" spans="1:13" ht="64.5" customHeight="1" x14ac:dyDescent="0.2">
      <c r="A27" s="199" t="s">
        <v>127</v>
      </c>
      <c r="B27" s="200"/>
      <c r="C27" s="200"/>
      <c r="D27" s="200"/>
      <c r="E27" s="200"/>
      <c r="F27" s="200"/>
      <c r="G27" s="200"/>
      <c r="H27" s="200"/>
      <c r="I27" s="200"/>
      <c r="J27" s="145">
        <f>1/J26</f>
        <v>6.6137566137566139</v>
      </c>
      <c r="K27" s="148"/>
      <c r="L27" s="45"/>
      <c r="M27" s="45"/>
    </row>
    <row r="28" spans="1:13" ht="65.25" customHeight="1" x14ac:dyDescent="0.2">
      <c r="A28" s="173" t="s">
        <v>128</v>
      </c>
      <c r="B28" s="170"/>
      <c r="C28" s="170"/>
      <c r="D28" s="170"/>
      <c r="E28" s="170"/>
      <c r="F28" s="170"/>
      <c r="G28" s="170"/>
      <c r="H28" s="170"/>
      <c r="I28" s="170"/>
      <c r="J28" s="146">
        <f>F16*J26</f>
        <v>647.96760000000006</v>
      </c>
      <c r="K28" s="148"/>
      <c r="L28" s="45"/>
      <c r="M28" s="45"/>
    </row>
    <row r="29" spans="1:13" ht="37.5" customHeight="1" x14ac:dyDescent="0.2">
      <c r="A29" s="178" t="s">
        <v>129</v>
      </c>
      <c r="B29" s="174"/>
      <c r="C29" s="174"/>
      <c r="D29" s="174"/>
      <c r="E29" s="174"/>
      <c r="F29" s="174"/>
      <c r="G29" s="174"/>
      <c r="H29" s="174"/>
      <c r="I29" s="174"/>
      <c r="J29" s="147">
        <f>J24*F20</f>
        <v>6.3</v>
      </c>
      <c r="K29" s="149"/>
      <c r="L29" s="50"/>
      <c r="M29" s="50"/>
    </row>
    <row r="30" spans="1:13" ht="35.25" customHeight="1" x14ac:dyDescent="0.2">
      <c r="A30" s="169" t="s">
        <v>110</v>
      </c>
      <c r="B30" s="170"/>
      <c r="C30" s="170"/>
      <c r="D30" s="170"/>
      <c r="E30" s="170"/>
      <c r="F30" s="170"/>
      <c r="G30" s="170"/>
      <c r="H30" s="170"/>
      <c r="I30" s="170"/>
      <c r="J30" s="151">
        <f>1/J29*100</f>
        <v>15.873015873015872</v>
      </c>
      <c r="K30" s="132"/>
    </row>
    <row r="31" spans="1:13" ht="31.5" customHeight="1" x14ac:dyDescent="0.3">
      <c r="A31" s="179" t="s">
        <v>111</v>
      </c>
      <c r="B31" s="180"/>
      <c r="C31" s="180"/>
      <c r="D31" s="180"/>
      <c r="E31" s="180"/>
      <c r="F31" s="180"/>
      <c r="G31" s="180"/>
      <c r="H31" s="180"/>
      <c r="I31" s="180"/>
      <c r="J31" s="152">
        <f>(J29-1)/J29*100</f>
        <v>84.126984126984127</v>
      </c>
      <c r="K31" s="132"/>
    </row>
    <row r="32" spans="1:13" ht="55.5" customHeight="1" x14ac:dyDescent="0.25">
      <c r="A32" s="173" t="s">
        <v>114</v>
      </c>
      <c r="B32" s="174"/>
      <c r="C32" s="174"/>
      <c r="D32" s="174"/>
      <c r="E32" s="142">
        <f>F21</f>
        <v>90</v>
      </c>
      <c r="F32" s="175" t="s">
        <v>103</v>
      </c>
      <c r="G32" s="174"/>
      <c r="H32" s="174"/>
      <c r="I32" s="174"/>
      <c r="J32" s="153">
        <f>J31/F21 *100</f>
        <v>93.474426807760139</v>
      </c>
      <c r="K32" s="132"/>
      <c r="L32" s="8"/>
      <c r="M32" s="9"/>
    </row>
    <row r="33" spans="1:11" ht="48.75" customHeight="1" thickBot="1" x14ac:dyDescent="0.35">
      <c r="A33" s="194" t="s">
        <v>109</v>
      </c>
      <c r="B33" s="195"/>
      <c r="C33" s="195"/>
      <c r="D33" s="195"/>
      <c r="E33" s="195"/>
      <c r="F33" s="195"/>
      <c r="G33" s="195"/>
      <c r="H33" s="195"/>
      <c r="I33" s="195"/>
      <c r="J33" s="196"/>
      <c r="K33" s="126"/>
    </row>
    <row r="34" spans="1:11" ht="21" thickTop="1" x14ac:dyDescent="0.3">
      <c r="A34" s="125"/>
      <c r="B34" s="125"/>
      <c r="C34" s="125"/>
      <c r="D34" s="125"/>
      <c r="E34" s="125"/>
      <c r="F34" s="125"/>
      <c r="G34" s="125"/>
      <c r="H34" s="125"/>
      <c r="I34" s="125"/>
      <c r="J34" s="125"/>
      <c r="K34" s="125"/>
    </row>
    <row r="35" spans="1:11" ht="20.25" x14ac:dyDescent="0.3">
      <c r="A35" s="125"/>
      <c r="B35" s="127"/>
      <c r="C35" s="181" t="s">
        <v>85</v>
      </c>
      <c r="D35" s="182"/>
      <c r="E35" s="182"/>
      <c r="F35" s="182"/>
      <c r="G35" s="183"/>
      <c r="H35" s="125"/>
      <c r="I35" s="125"/>
      <c r="J35" s="125"/>
      <c r="K35" s="125"/>
    </row>
    <row r="36" spans="1:11" ht="20.25" x14ac:dyDescent="0.3">
      <c r="A36" s="125"/>
      <c r="B36" s="127"/>
      <c r="C36" s="184"/>
      <c r="D36" s="185"/>
      <c r="E36" s="185"/>
      <c r="F36" s="185"/>
      <c r="G36" s="186"/>
      <c r="H36" s="125"/>
      <c r="I36" s="125"/>
      <c r="J36" s="125"/>
      <c r="K36" s="125"/>
    </row>
    <row r="37" spans="1:11" ht="84" customHeight="1" x14ac:dyDescent="0.3">
      <c r="A37" s="125"/>
      <c r="B37" s="127"/>
      <c r="C37" s="187"/>
      <c r="D37" s="188"/>
      <c r="E37" s="188"/>
      <c r="F37" s="188"/>
      <c r="G37" s="189"/>
      <c r="H37" s="125"/>
      <c r="I37" s="125"/>
      <c r="J37" s="125"/>
      <c r="K37" s="125"/>
    </row>
    <row r="38" spans="1:11" ht="18" x14ac:dyDescent="0.25">
      <c r="B38" s="1"/>
      <c r="C38" s="70"/>
      <c r="D38" s="70"/>
      <c r="E38" s="70"/>
      <c r="F38" s="70"/>
      <c r="G38" s="70"/>
    </row>
  </sheetData>
  <mergeCells count="33">
    <mergeCell ref="A2:F2"/>
    <mergeCell ref="A27:I27"/>
    <mergeCell ref="A4:F4"/>
    <mergeCell ref="A13:E13"/>
    <mergeCell ref="A21:E21"/>
    <mergeCell ref="A12:E12"/>
    <mergeCell ref="A15:E15"/>
    <mergeCell ref="A17:E17"/>
    <mergeCell ref="A18:E18"/>
    <mergeCell ref="A10:E10"/>
    <mergeCell ref="A5:E5"/>
    <mergeCell ref="A3:F3"/>
    <mergeCell ref="A7:E7"/>
    <mergeCell ref="A8:E8"/>
    <mergeCell ref="A9:E9"/>
    <mergeCell ref="A14:E14"/>
    <mergeCell ref="C35:G37"/>
    <mergeCell ref="A23:J23"/>
    <mergeCell ref="A25:I25"/>
    <mergeCell ref="A26:I26"/>
    <mergeCell ref="A28:I28"/>
    <mergeCell ref="A30:I30"/>
    <mergeCell ref="A33:J33"/>
    <mergeCell ref="A32:D32"/>
    <mergeCell ref="F32:I32"/>
    <mergeCell ref="A24:I24"/>
    <mergeCell ref="A29:I29"/>
    <mergeCell ref="A31:I31"/>
    <mergeCell ref="J5:O7"/>
    <mergeCell ref="J11:Q11"/>
    <mergeCell ref="A16:E16"/>
    <mergeCell ref="A19:E19"/>
    <mergeCell ref="A20:E20"/>
  </mergeCells>
  <phoneticPr fontId="0" type="noConversion"/>
  <pageMargins left="0.75" right="0.75" top="1" bottom="1" header="0" footer="0"/>
  <pageSetup paperSize="9" orientation="portrait" r:id="rId1"/>
  <headerFooter alignWithMargins="0"/>
  <ignoredErrors>
    <ignoredError sqref="F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topLeftCell="A13" zoomScaleNormal="100" workbookViewId="0">
      <selection sqref="A1:F1"/>
    </sheetView>
  </sheetViews>
  <sheetFormatPr baseColWidth="10" defaultColWidth="9.140625" defaultRowHeight="12.75" x14ac:dyDescent="0.2"/>
  <cols>
    <col min="1" max="3" width="9.140625" customWidth="1"/>
    <col min="4" max="4" width="11.42578125" customWidth="1"/>
    <col min="5" max="5" width="8" customWidth="1"/>
    <col min="6" max="6" width="22.85546875" customWidth="1"/>
    <col min="7" max="7" width="26.7109375" customWidth="1"/>
    <col min="8" max="8" width="9.140625" customWidth="1"/>
    <col min="9" max="9" width="11.42578125" customWidth="1"/>
    <col min="10" max="10" width="20.5703125" customWidth="1"/>
    <col min="11" max="11" width="22.28515625" customWidth="1"/>
  </cols>
  <sheetData>
    <row r="1" spans="1:13" s="154" customFormat="1" ht="35.25" customHeight="1" x14ac:dyDescent="0.2">
      <c r="A1" s="197" t="s">
        <v>105</v>
      </c>
      <c r="B1" s="198"/>
      <c r="C1" s="198"/>
      <c r="D1" s="198"/>
      <c r="E1" s="198"/>
      <c r="F1" s="198"/>
      <c r="G1" s="167" t="s">
        <v>142</v>
      </c>
      <c r="H1" s="136"/>
      <c r="I1" s="136"/>
      <c r="J1" s="136"/>
      <c r="K1" s="136"/>
    </row>
    <row r="2" spans="1:13" ht="44.25" customHeight="1" thickBot="1" x14ac:dyDescent="0.35">
      <c r="A2" s="201" t="s">
        <v>0</v>
      </c>
      <c r="B2" s="201"/>
      <c r="C2" s="201"/>
      <c r="D2" s="201"/>
      <c r="E2" s="201"/>
      <c r="F2" s="201"/>
      <c r="G2" s="125"/>
      <c r="H2" s="125"/>
      <c r="I2" s="125"/>
      <c r="J2" s="125"/>
      <c r="K2" s="125"/>
    </row>
    <row r="3" spans="1:13" ht="66.75" customHeight="1" thickTop="1" x14ac:dyDescent="0.3">
      <c r="A3" s="219" t="s">
        <v>115</v>
      </c>
      <c r="B3" s="177"/>
      <c r="C3" s="177"/>
      <c r="D3" s="177"/>
      <c r="E3" s="177"/>
      <c r="F3" s="163">
        <v>0.3</v>
      </c>
      <c r="G3" s="228"/>
      <c r="H3" s="229"/>
      <c r="I3" s="127"/>
      <c r="J3" s="125"/>
      <c r="K3" s="125"/>
    </row>
    <row r="4" spans="1:13" ht="87.75" customHeight="1" x14ac:dyDescent="0.3">
      <c r="A4" s="206" t="s">
        <v>116</v>
      </c>
      <c r="B4" s="207"/>
      <c r="C4" s="207"/>
      <c r="D4" s="207"/>
      <c r="E4" s="207"/>
      <c r="F4" s="158">
        <v>0.25</v>
      </c>
      <c r="G4" s="228"/>
      <c r="H4" s="229"/>
      <c r="I4" s="127"/>
      <c r="J4" s="125"/>
      <c r="K4" s="125"/>
    </row>
    <row r="5" spans="1:13" ht="61.5" customHeight="1" x14ac:dyDescent="0.3">
      <c r="A5" s="172" t="s">
        <v>117</v>
      </c>
      <c r="B5" s="170"/>
      <c r="C5" s="170"/>
      <c r="D5" s="170"/>
      <c r="E5" s="170"/>
      <c r="F5" s="157">
        <v>10</v>
      </c>
      <c r="G5" s="228"/>
      <c r="H5" s="229"/>
      <c r="I5" s="127"/>
      <c r="J5" s="125"/>
      <c r="K5" s="125"/>
    </row>
    <row r="6" spans="1:13" ht="45" customHeight="1" x14ac:dyDescent="0.3">
      <c r="A6" s="193" t="s">
        <v>118</v>
      </c>
      <c r="B6" s="200"/>
      <c r="C6" s="200"/>
      <c r="D6" s="200"/>
      <c r="E6" s="200"/>
      <c r="F6" s="159">
        <v>90</v>
      </c>
      <c r="G6" s="132"/>
      <c r="H6" s="127"/>
      <c r="I6" s="127"/>
      <c r="J6" s="125"/>
      <c r="K6" s="125"/>
    </row>
    <row r="7" spans="1:13" ht="87.75" customHeight="1" x14ac:dyDescent="0.3">
      <c r="A7" s="213" t="s">
        <v>119</v>
      </c>
      <c r="B7" s="214"/>
      <c r="C7" s="214"/>
      <c r="D7" s="214"/>
      <c r="E7" s="214"/>
      <c r="F7" s="160">
        <v>0.5</v>
      </c>
      <c r="G7" s="228"/>
      <c r="H7" s="229"/>
      <c r="I7" s="127"/>
      <c r="J7" s="125"/>
      <c r="K7" s="125"/>
    </row>
    <row r="8" spans="1:13" ht="84.75" customHeight="1" x14ac:dyDescent="0.3">
      <c r="A8" s="215" t="s">
        <v>120</v>
      </c>
      <c r="B8" s="216"/>
      <c r="C8" s="216"/>
      <c r="D8" s="216"/>
      <c r="E8" s="216"/>
      <c r="F8" s="160">
        <v>0.02</v>
      </c>
      <c r="G8" s="228"/>
      <c r="H8" s="229"/>
      <c r="I8" s="127"/>
      <c r="J8" s="125"/>
      <c r="K8" s="125"/>
    </row>
    <row r="9" spans="1:13" ht="69" customHeight="1" thickBot="1" x14ac:dyDescent="0.35">
      <c r="A9" s="217" t="s">
        <v>121</v>
      </c>
      <c r="B9" s="218"/>
      <c r="C9" s="218"/>
      <c r="D9" s="218"/>
      <c r="E9" s="218"/>
      <c r="F9" s="164">
        <v>0.05</v>
      </c>
      <c r="G9" s="228"/>
      <c r="H9" s="229"/>
      <c r="I9" s="127"/>
      <c r="J9" s="125"/>
      <c r="K9" s="148"/>
      <c r="L9" s="45"/>
      <c r="M9" s="45"/>
    </row>
    <row r="10" spans="1:13" ht="39.75" customHeight="1" thickTop="1" thickBot="1" x14ac:dyDescent="0.35">
      <c r="A10" s="190" t="s">
        <v>84</v>
      </c>
      <c r="B10" s="191"/>
      <c r="C10" s="191"/>
      <c r="D10" s="191"/>
      <c r="E10" s="191"/>
      <c r="F10" s="191"/>
      <c r="G10" s="191"/>
      <c r="H10" s="191"/>
      <c r="I10" s="191"/>
      <c r="J10" s="191"/>
      <c r="K10" s="148"/>
      <c r="L10" s="45"/>
      <c r="M10" s="45"/>
    </row>
    <row r="11" spans="1:13" ht="64.5" customHeight="1" thickTop="1" thickBot="1" x14ac:dyDescent="0.25">
      <c r="A11" s="224" t="s">
        <v>124</v>
      </c>
      <c r="B11" s="225"/>
      <c r="C11" s="225"/>
      <c r="D11" s="225"/>
      <c r="E11" s="225"/>
      <c r="F11" s="225"/>
      <c r="G11" s="225"/>
      <c r="H11" s="225"/>
      <c r="I11" s="225"/>
      <c r="J11" s="161">
        <f>F3*F5</f>
        <v>3</v>
      </c>
      <c r="K11" s="148"/>
      <c r="L11" s="45"/>
      <c r="M11" s="45"/>
    </row>
    <row r="12" spans="1:13" ht="37.5" customHeight="1" thickTop="1" x14ac:dyDescent="0.2">
      <c r="A12" s="176" t="s">
        <v>102</v>
      </c>
      <c r="B12" s="177"/>
      <c r="C12" s="177"/>
      <c r="D12" s="177"/>
      <c r="E12" s="177"/>
      <c r="F12" s="177"/>
      <c r="G12" s="177"/>
      <c r="H12" s="177"/>
      <c r="I12" s="177"/>
      <c r="J12" s="143">
        <f>J11*F4</f>
        <v>0.75</v>
      </c>
      <c r="K12" s="149"/>
      <c r="L12" s="50"/>
      <c r="M12" s="50"/>
    </row>
    <row r="13" spans="1:13" ht="45.75" customHeight="1" x14ac:dyDescent="0.2">
      <c r="A13" s="193" t="s">
        <v>112</v>
      </c>
      <c r="B13" s="220"/>
      <c r="C13" s="220"/>
      <c r="D13" s="220"/>
      <c r="E13" s="220"/>
      <c r="F13" s="220"/>
      <c r="G13" s="220"/>
      <c r="H13" s="220"/>
      <c r="I13" s="220"/>
      <c r="J13" s="150">
        <f>J12*F7</f>
        <v>0.375</v>
      </c>
      <c r="K13" s="132"/>
    </row>
    <row r="14" spans="1:13" ht="35.25" customHeight="1" x14ac:dyDescent="0.25">
      <c r="A14" s="178" t="s">
        <v>122</v>
      </c>
      <c r="B14" s="212"/>
      <c r="C14" s="212"/>
      <c r="D14" s="212"/>
      <c r="E14" s="212"/>
      <c r="F14" s="212"/>
      <c r="G14" s="212"/>
      <c r="H14" s="212"/>
      <c r="I14" s="212"/>
      <c r="J14" s="147">
        <f>(F5*F4*F7*F3^2)/(F8*F9)</f>
        <v>112.49999999999999</v>
      </c>
      <c r="K14" s="132"/>
      <c r="L14" s="8"/>
      <c r="M14" s="9"/>
    </row>
    <row r="15" spans="1:13" ht="75.75" customHeight="1" x14ac:dyDescent="0.25">
      <c r="A15" s="226" t="s">
        <v>123</v>
      </c>
      <c r="B15" s="227"/>
      <c r="C15" s="227"/>
      <c r="D15" s="227"/>
      <c r="E15" s="227"/>
      <c r="F15" s="227"/>
      <c r="G15" s="227"/>
      <c r="H15" s="227"/>
      <c r="I15" s="227"/>
      <c r="J15" s="162">
        <f>(F5*F4*F7*F3^2)/(F9)</f>
        <v>2.2499999999999996</v>
      </c>
      <c r="K15" s="132"/>
      <c r="L15" s="8"/>
      <c r="M15" s="9"/>
    </row>
    <row r="16" spans="1:13" ht="48.75" customHeight="1" x14ac:dyDescent="0.3">
      <c r="A16" s="169" t="s">
        <v>110</v>
      </c>
      <c r="B16" s="221"/>
      <c r="C16" s="221"/>
      <c r="D16" s="221"/>
      <c r="E16" s="221"/>
      <c r="F16" s="221"/>
      <c r="G16" s="221"/>
      <c r="H16" s="221"/>
      <c r="I16" s="221"/>
      <c r="J16" s="151">
        <f>IF(J14&gt;1,1/J14*100,"No disponible")</f>
        <v>0.88888888888888906</v>
      </c>
      <c r="K16" s="126"/>
    </row>
    <row r="17" spans="1:11" ht="61.5" customHeight="1" x14ac:dyDescent="0.3">
      <c r="A17" s="179" t="s">
        <v>111</v>
      </c>
      <c r="B17" s="180"/>
      <c r="C17" s="180"/>
      <c r="D17" s="180"/>
      <c r="E17" s="180"/>
      <c r="F17" s="180"/>
      <c r="G17" s="180"/>
      <c r="H17" s="180"/>
      <c r="I17" s="180"/>
      <c r="J17" s="152">
        <f>IF(J14&gt;1,1-1/J14*100,"No disponible")</f>
        <v>0.11111111111111094</v>
      </c>
      <c r="K17" s="125"/>
    </row>
    <row r="18" spans="1:11" ht="38.25" customHeight="1" x14ac:dyDescent="0.3">
      <c r="A18" s="173" t="s">
        <v>114</v>
      </c>
      <c r="B18" s="174"/>
      <c r="C18" s="174"/>
      <c r="D18" s="174"/>
      <c r="E18" s="142">
        <f>F6</f>
        <v>90</v>
      </c>
      <c r="F18" s="175" t="s">
        <v>108</v>
      </c>
      <c r="G18" s="174"/>
      <c r="H18" s="174"/>
      <c r="I18" s="174"/>
      <c r="J18" s="153">
        <f>IF(J14&gt;1,J17/F6 *100,"No disponible")</f>
        <v>0.12345679012345659</v>
      </c>
      <c r="K18" s="125"/>
    </row>
    <row r="19" spans="1:11" ht="59.25" customHeight="1" thickBot="1" x14ac:dyDescent="0.35">
      <c r="A19" s="194" t="s">
        <v>109</v>
      </c>
      <c r="B19" s="222"/>
      <c r="C19" s="222"/>
      <c r="D19" s="222"/>
      <c r="E19" s="222"/>
      <c r="F19" s="222"/>
      <c r="G19" s="222"/>
      <c r="H19" s="222"/>
      <c r="I19" s="222"/>
      <c r="J19" s="223"/>
      <c r="K19" s="125"/>
    </row>
    <row r="20" spans="1:11" ht="21" thickTop="1" x14ac:dyDescent="0.3">
      <c r="A20" s="125"/>
      <c r="B20" s="125"/>
      <c r="C20" s="125"/>
      <c r="D20" s="125"/>
      <c r="E20" s="125"/>
      <c r="F20" s="125"/>
      <c r="G20" s="125"/>
      <c r="H20" s="125"/>
      <c r="I20" s="125"/>
      <c r="J20" s="125"/>
      <c r="K20" s="125"/>
    </row>
    <row r="21" spans="1:11" ht="20.25" x14ac:dyDescent="0.3">
      <c r="A21" s="125" t="s">
        <v>135</v>
      </c>
      <c r="B21" s="125"/>
      <c r="C21" s="125"/>
      <c r="D21" s="125"/>
      <c r="E21" s="125"/>
      <c r="F21" s="125"/>
      <c r="G21" s="125"/>
      <c r="H21" s="125"/>
      <c r="I21" s="125"/>
      <c r="J21" s="125" t="s">
        <v>100</v>
      </c>
      <c r="K21" s="125"/>
    </row>
    <row r="22" spans="1:11" ht="41.25" customHeight="1" x14ac:dyDescent="0.2">
      <c r="A22" s="212" t="s">
        <v>134</v>
      </c>
      <c r="B22" s="174"/>
      <c r="C22" s="174"/>
      <c r="D22" s="174"/>
      <c r="E22" s="174"/>
      <c r="F22" s="174"/>
      <c r="G22" s="174"/>
      <c r="H22" s="174"/>
      <c r="I22" s="174"/>
    </row>
    <row r="23" spans="1:11" ht="32.25" customHeight="1" x14ac:dyDescent="0.2">
      <c r="A23" s="212" t="s">
        <v>136</v>
      </c>
      <c r="B23" s="174"/>
      <c r="C23" s="174"/>
      <c r="D23" s="174"/>
      <c r="E23" s="174"/>
      <c r="F23" s="174"/>
      <c r="G23" s="174"/>
      <c r="H23" s="174"/>
      <c r="I23" s="174"/>
    </row>
    <row r="24" spans="1:11" ht="34.5" customHeight="1" x14ac:dyDescent="0.2">
      <c r="A24" s="212" t="s">
        <v>137</v>
      </c>
      <c r="B24" s="174"/>
      <c r="C24" s="174"/>
      <c r="D24" s="174"/>
      <c r="E24" s="174"/>
      <c r="F24" s="174"/>
      <c r="G24" s="174"/>
      <c r="H24" s="174"/>
      <c r="I24" s="174"/>
    </row>
    <row r="25" spans="1:11" ht="26.25" customHeight="1" x14ac:dyDescent="0.2">
      <c r="A25" s="212" t="s">
        <v>138</v>
      </c>
      <c r="B25" s="174"/>
      <c r="C25" s="174"/>
      <c r="D25" s="174"/>
      <c r="E25" s="174"/>
      <c r="F25" s="174"/>
      <c r="G25" s="174"/>
      <c r="H25" s="174"/>
      <c r="I25" s="174"/>
    </row>
    <row r="26" spans="1:11" ht="38.25" customHeight="1" x14ac:dyDescent="0.2">
      <c r="A26" s="212" t="s">
        <v>141</v>
      </c>
      <c r="B26" s="174" t="s">
        <v>139</v>
      </c>
      <c r="C26" s="174"/>
      <c r="D26" s="174"/>
      <c r="E26" s="174"/>
      <c r="F26" s="174"/>
      <c r="G26" s="174"/>
      <c r="H26" s="174"/>
      <c r="I26" s="174"/>
    </row>
    <row r="27" spans="1:11" ht="15.75" x14ac:dyDescent="0.25">
      <c r="A27" s="165" t="s">
        <v>140</v>
      </c>
    </row>
  </sheetData>
  <mergeCells count="31">
    <mergeCell ref="A1:F1"/>
    <mergeCell ref="A14:I14"/>
    <mergeCell ref="A18:D18"/>
    <mergeCell ref="F18:I18"/>
    <mergeCell ref="A15:I15"/>
    <mergeCell ref="A17:I17"/>
    <mergeCell ref="G3:H3"/>
    <mergeCell ref="G4:H4"/>
    <mergeCell ref="G5:H5"/>
    <mergeCell ref="G7:H7"/>
    <mergeCell ref="G8:H8"/>
    <mergeCell ref="G9:H9"/>
    <mergeCell ref="A2:F2"/>
    <mergeCell ref="A3:E3"/>
    <mergeCell ref="A13:I13"/>
    <mergeCell ref="A16:I16"/>
    <mergeCell ref="A19:J19"/>
    <mergeCell ref="A4:E4"/>
    <mergeCell ref="A5:E5"/>
    <mergeCell ref="A6:E6"/>
    <mergeCell ref="A10:J10"/>
    <mergeCell ref="A12:I12"/>
    <mergeCell ref="A11:I11"/>
    <mergeCell ref="A25:I25"/>
    <mergeCell ref="A26:I26"/>
    <mergeCell ref="A7:E7"/>
    <mergeCell ref="A8:E8"/>
    <mergeCell ref="A9:E9"/>
    <mergeCell ref="A22:I22"/>
    <mergeCell ref="A23:I23"/>
    <mergeCell ref="A24:I24"/>
  </mergeCells>
  <hyperlinks>
    <hyperlink ref="B26" r:id="rId1" display="http://www.malariajournal.com/content/10/1/202"/>
  </hyperlinks>
  <pageMargins left="0.75" right="0.75" top="1" bottom="1" header="0" footer="0"/>
  <pageSetup paperSize="9" orientation="landscape"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0"/>
  <sheetViews>
    <sheetView topLeftCell="A13" zoomScale="75" workbookViewId="0">
      <selection activeCell="I10" sqref="I10:R12"/>
    </sheetView>
  </sheetViews>
  <sheetFormatPr baseColWidth="10" defaultColWidth="9.140625" defaultRowHeight="12.75" x14ac:dyDescent="0.2"/>
  <cols>
    <col min="1" max="4" width="9.140625" customWidth="1"/>
    <col min="5" max="5" width="41.85546875" customWidth="1"/>
    <col min="6" max="6" width="9.140625" customWidth="1"/>
    <col min="7" max="7" width="12.42578125" customWidth="1"/>
  </cols>
  <sheetData>
    <row r="1" spans="1:19" ht="13.5" thickBot="1" x14ac:dyDescent="0.25">
      <c r="H1" s="45"/>
      <c r="I1" s="45"/>
      <c r="J1" s="45"/>
      <c r="K1" s="45"/>
      <c r="L1" s="45"/>
      <c r="M1" s="45"/>
      <c r="N1" s="45"/>
      <c r="O1" s="45"/>
      <c r="P1" s="45"/>
      <c r="Q1" s="45"/>
      <c r="R1" s="45"/>
      <c r="S1" s="44"/>
    </row>
    <row r="2" spans="1:19" ht="16.5" thickTop="1" x14ac:dyDescent="0.25">
      <c r="A2" s="27" t="s">
        <v>61</v>
      </c>
      <c r="B2" s="28"/>
      <c r="C2" s="28"/>
      <c r="D2" s="28"/>
      <c r="E2" s="28"/>
      <c r="F2" s="36">
        <v>5</v>
      </c>
      <c r="G2" s="26" t="s">
        <v>24</v>
      </c>
      <c r="H2" s="45"/>
      <c r="J2" s="47"/>
      <c r="K2" s="47"/>
      <c r="L2" s="47"/>
      <c r="M2" s="47"/>
      <c r="N2" s="45"/>
      <c r="O2" s="45"/>
      <c r="P2" s="45"/>
      <c r="Q2" s="48"/>
      <c r="R2" s="45"/>
      <c r="S2" s="44"/>
    </row>
    <row r="3" spans="1:19" ht="15.75" x14ac:dyDescent="0.25">
      <c r="A3" s="13"/>
      <c r="B3" s="2"/>
      <c r="C3" s="2"/>
      <c r="D3" s="2"/>
      <c r="E3" s="2"/>
      <c r="F3" s="37"/>
      <c r="G3" s="26"/>
      <c r="H3" s="45"/>
      <c r="J3" s="47"/>
      <c r="K3" s="47"/>
      <c r="L3" s="47"/>
      <c r="M3" s="47"/>
      <c r="N3" s="45"/>
      <c r="O3" s="45"/>
      <c r="P3" s="45"/>
      <c r="Q3" s="48"/>
      <c r="R3" s="45"/>
      <c r="S3" s="44"/>
    </row>
    <row r="4" spans="1:19" ht="16.5" customHeight="1" x14ac:dyDescent="0.25">
      <c r="A4" s="16" t="s">
        <v>17</v>
      </c>
      <c r="B4" s="4"/>
      <c r="C4" s="4"/>
      <c r="D4" s="4"/>
      <c r="E4" s="4"/>
      <c r="F4" s="37">
        <v>0.5</v>
      </c>
      <c r="G4" s="26" t="s">
        <v>25</v>
      </c>
      <c r="H4" s="45"/>
      <c r="J4" s="47"/>
      <c r="K4" s="47"/>
      <c r="L4" s="47"/>
      <c r="M4" s="47"/>
      <c r="N4" s="45"/>
      <c r="O4" s="45"/>
      <c r="P4" s="45"/>
      <c r="Q4" s="48"/>
      <c r="R4" s="45"/>
      <c r="S4" s="44"/>
    </row>
    <row r="5" spans="1:19" ht="15.75" x14ac:dyDescent="0.25">
      <c r="A5" s="13"/>
      <c r="B5" s="2"/>
      <c r="C5" s="2"/>
      <c r="D5" s="2"/>
      <c r="E5" s="2"/>
      <c r="F5" s="37"/>
      <c r="G5" s="26"/>
      <c r="H5" s="45"/>
      <c r="J5" s="45"/>
      <c r="K5" s="45"/>
      <c r="L5" s="45"/>
      <c r="M5" s="45"/>
      <c r="N5" s="45"/>
      <c r="O5" s="45"/>
      <c r="P5" s="45"/>
      <c r="Q5" s="48"/>
      <c r="R5" s="45"/>
      <c r="S5" s="44"/>
    </row>
    <row r="6" spans="1:19" ht="15.75" x14ac:dyDescent="0.25">
      <c r="A6" s="11" t="s">
        <v>2</v>
      </c>
      <c r="B6" s="5"/>
      <c r="C6" s="5"/>
      <c r="D6" s="5"/>
      <c r="E6" s="5"/>
      <c r="F6" s="37">
        <v>0.02</v>
      </c>
      <c r="G6" s="26" t="s">
        <v>26</v>
      </c>
      <c r="H6" s="45"/>
      <c r="J6" s="45"/>
      <c r="K6" s="45"/>
      <c r="L6" s="45"/>
      <c r="M6" s="45"/>
      <c r="N6" s="45"/>
      <c r="O6" s="45"/>
      <c r="P6" s="45"/>
      <c r="Q6" s="46"/>
      <c r="R6" s="45"/>
      <c r="S6" s="44"/>
    </row>
    <row r="7" spans="1:19" ht="15.75" x14ac:dyDescent="0.25">
      <c r="A7" s="13"/>
      <c r="B7" s="2"/>
      <c r="C7" s="2"/>
      <c r="D7" s="2"/>
      <c r="E7" s="2"/>
      <c r="F7" s="33"/>
      <c r="G7" s="26"/>
      <c r="H7" s="45"/>
      <c r="I7" s="45"/>
      <c r="J7" s="45"/>
      <c r="K7" s="45"/>
      <c r="L7" s="45"/>
      <c r="M7" s="45"/>
      <c r="N7" s="45"/>
      <c r="O7" s="45"/>
      <c r="P7" s="45"/>
      <c r="Q7" s="46"/>
      <c r="R7" s="45"/>
      <c r="S7" s="44"/>
    </row>
    <row r="8" spans="1:19" ht="20.25" customHeight="1" x14ac:dyDescent="0.25">
      <c r="A8" s="31"/>
      <c r="B8" s="18"/>
      <c r="C8" s="18"/>
      <c r="D8" s="18"/>
      <c r="E8" s="18"/>
      <c r="F8" s="33"/>
      <c r="G8" s="26"/>
      <c r="H8" s="45"/>
      <c r="I8" s="46"/>
      <c r="J8" s="45"/>
      <c r="K8" s="45"/>
      <c r="L8" s="45"/>
      <c r="M8" s="45"/>
      <c r="N8" s="45"/>
      <c r="O8" s="45"/>
      <c r="P8" s="45"/>
      <c r="Q8" s="46"/>
      <c r="R8" s="45"/>
      <c r="S8" s="44"/>
    </row>
    <row r="9" spans="1:19" ht="20.25" customHeight="1" x14ac:dyDescent="0.25">
      <c r="A9" s="14" t="s">
        <v>4</v>
      </c>
      <c r="B9" s="23"/>
      <c r="C9" s="23"/>
      <c r="D9" s="23"/>
      <c r="E9" s="23"/>
      <c r="F9" s="42">
        <f>(F2*F4*F6)</f>
        <v>0.05</v>
      </c>
      <c r="G9" s="26" t="s">
        <v>27</v>
      </c>
      <c r="H9" s="45"/>
      <c r="I9" s="46"/>
      <c r="J9" s="45"/>
      <c r="K9" s="45"/>
      <c r="L9" s="45"/>
      <c r="M9" s="45"/>
      <c r="N9" s="45"/>
      <c r="O9" s="45"/>
      <c r="P9" s="45"/>
      <c r="Q9" s="46"/>
      <c r="R9" s="45"/>
      <c r="S9" s="44"/>
    </row>
    <row r="10" spans="1:19" ht="24.75" customHeight="1" thickBot="1" x14ac:dyDescent="0.35">
      <c r="A10" s="29" t="s">
        <v>5</v>
      </c>
      <c r="B10" s="30"/>
      <c r="C10" s="30"/>
      <c r="D10" s="30"/>
      <c r="E10" s="30"/>
      <c r="F10" s="34">
        <f>(1/F9)</f>
        <v>20</v>
      </c>
      <c r="G10" s="26"/>
      <c r="H10" s="45"/>
      <c r="I10" s="125" t="s">
        <v>133</v>
      </c>
      <c r="J10" s="45"/>
      <c r="K10" s="45"/>
      <c r="L10" s="45"/>
      <c r="M10" s="45"/>
      <c r="N10" s="45"/>
      <c r="O10" s="45"/>
      <c r="P10" s="45"/>
      <c r="Q10" s="45"/>
      <c r="R10" s="45"/>
      <c r="S10" s="44"/>
    </row>
    <row r="11" spans="1:19" ht="25.5" customHeight="1" thickTop="1" x14ac:dyDescent="0.3">
      <c r="F11" s="35"/>
      <c r="G11" s="26"/>
      <c r="H11" s="45"/>
      <c r="J11" s="125"/>
      <c r="Q11" s="45"/>
      <c r="R11" s="45"/>
      <c r="S11" s="44"/>
    </row>
    <row r="12" spans="1:19" ht="114.75" customHeight="1" thickBot="1" x14ac:dyDescent="0.3">
      <c r="F12" s="35"/>
      <c r="G12" s="26"/>
      <c r="I12" s="232" t="s">
        <v>134</v>
      </c>
      <c r="J12" s="174"/>
      <c r="K12" s="174"/>
      <c r="L12" s="174"/>
      <c r="M12" s="174"/>
      <c r="N12" s="174"/>
      <c r="O12" s="174"/>
      <c r="P12" s="174"/>
    </row>
    <row r="13" spans="1:19" ht="16.5" thickTop="1" x14ac:dyDescent="0.25">
      <c r="A13" s="27" t="s">
        <v>61</v>
      </c>
      <c r="B13" s="28"/>
      <c r="C13" s="28"/>
      <c r="D13" s="28"/>
      <c r="E13" s="28"/>
      <c r="F13" s="36">
        <v>5</v>
      </c>
      <c r="G13" s="26" t="s">
        <v>28</v>
      </c>
    </row>
    <row r="14" spans="1:19" ht="15.75" x14ac:dyDescent="0.25">
      <c r="A14" s="13"/>
      <c r="B14" s="2"/>
      <c r="C14" s="2"/>
      <c r="D14" s="2"/>
      <c r="E14" s="2"/>
      <c r="F14" s="37"/>
      <c r="G14" s="26"/>
    </row>
    <row r="15" spans="1:19" ht="15.75" x14ac:dyDescent="0.25">
      <c r="A15" s="16" t="s">
        <v>3</v>
      </c>
      <c r="B15" s="4"/>
      <c r="C15" s="4"/>
      <c r="D15" s="4"/>
      <c r="E15" s="4"/>
      <c r="F15" s="37">
        <v>0.05</v>
      </c>
      <c r="G15" s="26" t="s">
        <v>29</v>
      </c>
    </row>
    <row r="16" spans="1:19" ht="15.75" x14ac:dyDescent="0.25">
      <c r="A16" s="13"/>
      <c r="B16" s="2"/>
      <c r="C16" s="2"/>
      <c r="D16" s="2"/>
      <c r="E16" s="2"/>
      <c r="F16" s="37"/>
      <c r="G16" s="26"/>
    </row>
    <row r="17" spans="1:7" ht="15.75" x14ac:dyDescent="0.25">
      <c r="A17" s="11" t="s">
        <v>2</v>
      </c>
      <c r="B17" s="5"/>
      <c r="C17" s="5"/>
      <c r="D17" s="5"/>
      <c r="E17" s="5"/>
      <c r="F17" s="37">
        <v>0.02</v>
      </c>
      <c r="G17" s="26" t="s">
        <v>30</v>
      </c>
    </row>
    <row r="18" spans="1:7" ht="15.75" x14ac:dyDescent="0.25">
      <c r="A18" s="13"/>
      <c r="B18" s="2"/>
      <c r="C18" s="2"/>
      <c r="D18" s="2"/>
      <c r="E18" s="2"/>
      <c r="F18" s="33"/>
      <c r="G18" s="26"/>
    </row>
    <row r="19" spans="1:7" ht="15.75" x14ac:dyDescent="0.25">
      <c r="A19" s="31"/>
      <c r="B19" s="18"/>
      <c r="C19" s="18"/>
      <c r="D19" s="18"/>
      <c r="E19" s="18"/>
      <c r="F19" s="33"/>
      <c r="G19" s="26"/>
    </row>
    <row r="20" spans="1:7" ht="16.5" thickBot="1" x14ac:dyDescent="0.3">
      <c r="A20" s="29" t="s">
        <v>17</v>
      </c>
      <c r="B20" s="32"/>
      <c r="C20" s="32"/>
      <c r="D20" s="32"/>
      <c r="E20" s="32"/>
      <c r="F20" s="34">
        <f>(F15/(F13*F17))</f>
        <v>0.5</v>
      </c>
      <c r="G20" s="26"/>
    </row>
    <row r="21" spans="1:7" ht="16.5" thickTop="1" x14ac:dyDescent="0.25">
      <c r="F21" s="35"/>
      <c r="G21" s="26"/>
    </row>
    <row r="22" spans="1:7" ht="16.5" thickBot="1" x14ac:dyDescent="0.3">
      <c r="F22" s="35"/>
      <c r="G22" s="26"/>
    </row>
    <row r="23" spans="1:7" ht="16.5" thickTop="1" x14ac:dyDescent="0.25">
      <c r="A23" s="27" t="s">
        <v>17</v>
      </c>
      <c r="B23" s="28"/>
      <c r="C23" s="28"/>
      <c r="D23" s="28"/>
      <c r="E23" s="28"/>
      <c r="F23" s="36">
        <v>0.5</v>
      </c>
      <c r="G23" s="26" t="s">
        <v>31</v>
      </c>
    </row>
    <row r="24" spans="1:7" ht="15.75" x14ac:dyDescent="0.25">
      <c r="A24" s="13"/>
      <c r="B24" s="2"/>
      <c r="C24" s="2"/>
      <c r="D24" s="2"/>
      <c r="E24" s="2"/>
      <c r="F24" s="37"/>
      <c r="G24" s="26"/>
    </row>
    <row r="25" spans="1:7" ht="15.75" x14ac:dyDescent="0.25">
      <c r="A25" s="16" t="s">
        <v>3</v>
      </c>
      <c r="B25" s="4"/>
      <c r="C25" s="4"/>
      <c r="D25" s="4"/>
      <c r="E25" s="4"/>
      <c r="F25" s="37">
        <v>0.05</v>
      </c>
      <c r="G25" s="26" t="s">
        <v>32</v>
      </c>
    </row>
    <row r="26" spans="1:7" ht="15.75" x14ac:dyDescent="0.25">
      <c r="A26" s="13"/>
      <c r="B26" s="2"/>
      <c r="C26" s="2"/>
      <c r="D26" s="2"/>
      <c r="E26" s="2"/>
      <c r="F26" s="37"/>
      <c r="G26" s="26"/>
    </row>
    <row r="27" spans="1:7" ht="15.75" x14ac:dyDescent="0.25">
      <c r="A27" s="11" t="s">
        <v>2</v>
      </c>
      <c r="B27" s="5"/>
      <c r="C27" s="5"/>
      <c r="D27" s="5"/>
      <c r="E27" s="5"/>
      <c r="F27" s="37">
        <v>0.02</v>
      </c>
      <c r="G27" s="26" t="s">
        <v>33</v>
      </c>
    </row>
    <row r="28" spans="1:7" ht="15.75" x14ac:dyDescent="0.25">
      <c r="A28" s="13"/>
      <c r="B28" s="2"/>
      <c r="C28" s="2"/>
      <c r="D28" s="2"/>
      <c r="E28" s="2"/>
      <c r="F28" s="33"/>
      <c r="G28" s="26"/>
    </row>
    <row r="29" spans="1:7" ht="15.75" x14ac:dyDescent="0.25">
      <c r="A29" s="31"/>
      <c r="B29" s="18"/>
      <c r="C29" s="18"/>
      <c r="D29" s="18"/>
      <c r="E29" s="18"/>
      <c r="F29" s="33"/>
      <c r="G29" s="26"/>
    </row>
    <row r="30" spans="1:7" ht="16.5" thickBot="1" x14ac:dyDescent="0.3">
      <c r="A30" s="29" t="s">
        <v>61</v>
      </c>
      <c r="B30" s="32"/>
      <c r="C30" s="32"/>
      <c r="D30" s="32"/>
      <c r="E30" s="32"/>
      <c r="F30" s="34">
        <f>(F25/(F27*F23))</f>
        <v>5</v>
      </c>
      <c r="G30" s="26"/>
    </row>
    <row r="31" spans="1:7" ht="16.5" thickTop="1" x14ac:dyDescent="0.25">
      <c r="F31" s="35"/>
      <c r="G31" s="26"/>
    </row>
    <row r="32" spans="1:7" ht="16.5" thickBot="1" x14ac:dyDescent="0.3">
      <c r="F32" s="35"/>
      <c r="G32" s="26"/>
    </row>
    <row r="33" spans="1:12" ht="16.5" thickTop="1" x14ac:dyDescent="0.25">
      <c r="A33" s="27" t="s">
        <v>17</v>
      </c>
      <c r="B33" s="28"/>
      <c r="C33" s="28"/>
      <c r="D33" s="28"/>
      <c r="E33" s="28"/>
      <c r="F33" s="36">
        <v>0.5</v>
      </c>
      <c r="G33" s="26" t="s">
        <v>34</v>
      </c>
    </row>
    <row r="34" spans="1:12" ht="15.75" x14ac:dyDescent="0.25">
      <c r="A34" s="13"/>
      <c r="B34" s="2"/>
      <c r="C34" s="2"/>
      <c r="D34" s="2"/>
      <c r="E34" s="2"/>
      <c r="F34" s="37"/>
      <c r="G34" s="26"/>
    </row>
    <row r="35" spans="1:12" ht="15.75" x14ac:dyDescent="0.25">
      <c r="A35" s="16" t="s">
        <v>3</v>
      </c>
      <c r="B35" s="4"/>
      <c r="C35" s="4"/>
      <c r="D35" s="4"/>
      <c r="E35" s="4"/>
      <c r="F35" s="37">
        <v>0.05</v>
      </c>
      <c r="G35" s="26" t="s">
        <v>35</v>
      </c>
    </row>
    <row r="36" spans="1:12" ht="15.75" x14ac:dyDescent="0.25">
      <c r="A36" s="13"/>
      <c r="B36" s="2"/>
      <c r="C36" s="2"/>
      <c r="D36" s="2"/>
      <c r="E36" s="2"/>
      <c r="F36" s="37"/>
      <c r="G36" s="26"/>
    </row>
    <row r="37" spans="1:12" ht="15.75" x14ac:dyDescent="0.25">
      <c r="A37" s="11" t="s">
        <v>61</v>
      </c>
      <c r="B37" s="5"/>
      <c r="C37" s="5"/>
      <c r="D37" s="5"/>
      <c r="E37" s="5"/>
      <c r="F37" s="37">
        <v>5</v>
      </c>
      <c r="G37" s="26" t="s">
        <v>36</v>
      </c>
    </row>
    <row r="38" spans="1:12" ht="15.75" x14ac:dyDescent="0.25">
      <c r="A38" s="13"/>
      <c r="B38" s="2"/>
      <c r="C38" s="2"/>
      <c r="D38" s="2"/>
      <c r="E38" s="2"/>
      <c r="F38" s="33"/>
      <c r="G38" s="26"/>
    </row>
    <row r="39" spans="1:12" ht="15.75" x14ac:dyDescent="0.25">
      <c r="A39" s="31"/>
      <c r="B39" s="18"/>
      <c r="C39" s="18"/>
      <c r="D39" s="18"/>
      <c r="E39" s="18"/>
      <c r="F39" s="33"/>
      <c r="G39" s="26"/>
    </row>
    <row r="40" spans="1:12" ht="16.5" thickBot="1" x14ac:dyDescent="0.3">
      <c r="A40" s="29" t="s">
        <v>2</v>
      </c>
      <c r="B40" s="32"/>
      <c r="C40" s="32"/>
      <c r="D40" s="32"/>
      <c r="E40" s="32"/>
      <c r="F40" s="34">
        <f>(F35/(F33*F37))</f>
        <v>0.02</v>
      </c>
      <c r="G40" s="26"/>
    </row>
    <row r="41" spans="1:12" ht="16.5" thickTop="1" x14ac:dyDescent="0.25">
      <c r="G41" s="26"/>
    </row>
    <row r="42" spans="1:12" ht="15.75" x14ac:dyDescent="0.25">
      <c r="G42" s="26"/>
    </row>
    <row r="43" spans="1:12" ht="16.5" thickBot="1" x14ac:dyDescent="0.3">
      <c r="G43" s="26"/>
    </row>
    <row r="44" spans="1:12" ht="16.5" thickTop="1" x14ac:dyDescent="0.25">
      <c r="A44" s="38" t="s">
        <v>3</v>
      </c>
      <c r="B44" s="39"/>
      <c r="C44" s="39"/>
      <c r="D44" s="39"/>
      <c r="E44" s="39"/>
      <c r="F44" s="36">
        <v>0.05</v>
      </c>
      <c r="G44" s="26" t="s">
        <v>37</v>
      </c>
    </row>
    <row r="45" spans="1:12" ht="15.75" x14ac:dyDescent="0.25">
      <c r="A45" s="13"/>
      <c r="B45" s="2"/>
      <c r="C45" s="2"/>
      <c r="D45" s="2"/>
      <c r="E45" s="2"/>
      <c r="F45" s="37"/>
      <c r="G45" s="26"/>
    </row>
    <row r="46" spans="1:12" ht="16.5" thickBot="1" x14ac:dyDescent="0.3">
      <c r="A46" s="11" t="s">
        <v>2</v>
      </c>
      <c r="B46" s="5"/>
      <c r="C46" s="5"/>
      <c r="D46" s="5"/>
      <c r="E46" s="5"/>
      <c r="F46" s="37">
        <v>0.02</v>
      </c>
      <c r="G46" s="26" t="s">
        <v>38</v>
      </c>
    </row>
    <row r="47" spans="1:12" ht="21" thickTop="1" x14ac:dyDescent="0.3">
      <c r="A47" s="14" t="s">
        <v>62</v>
      </c>
      <c r="B47" s="10"/>
      <c r="C47" s="10"/>
      <c r="D47" s="10"/>
      <c r="E47" s="10"/>
      <c r="F47" s="10"/>
      <c r="G47" s="19"/>
      <c r="H47" s="19"/>
      <c r="I47" s="19"/>
      <c r="J47" s="7"/>
      <c r="K47" s="7"/>
      <c r="L47" s="25">
        <f>(F44/F46)</f>
        <v>2.5</v>
      </c>
    </row>
    <row r="48" spans="1:12" ht="70.5" customHeight="1" thickBot="1" x14ac:dyDescent="0.35">
      <c r="A48" s="230" t="s">
        <v>1</v>
      </c>
      <c r="B48" s="231"/>
      <c r="C48" s="231"/>
      <c r="D48" s="231"/>
      <c r="E48" s="231"/>
      <c r="F48" s="231"/>
      <c r="G48" s="231"/>
      <c r="H48" s="231"/>
      <c r="I48" s="231"/>
      <c r="J48" s="40"/>
      <c r="K48" s="40"/>
      <c r="L48" s="41"/>
    </row>
    <row r="49" spans="1:9" ht="13.5" thickTop="1" x14ac:dyDescent="0.2"/>
    <row r="50" spans="1:9" x14ac:dyDescent="0.2">
      <c r="A50" s="43" t="s">
        <v>18</v>
      </c>
      <c r="B50" s="43"/>
      <c r="C50" s="43"/>
      <c r="D50" s="43"/>
      <c r="E50" s="43"/>
      <c r="F50" s="43"/>
      <c r="G50" s="43"/>
      <c r="H50" s="43"/>
      <c r="I50" s="43"/>
    </row>
  </sheetData>
  <mergeCells count="2">
    <mergeCell ref="A48:I48"/>
    <mergeCell ref="I12:P12"/>
  </mergeCells>
  <phoneticPr fontId="0" type="noConversion"/>
  <pageMargins left="0.75" right="0.75" top="1" bottom="1"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N34"/>
  <sheetViews>
    <sheetView topLeftCell="A19" workbookViewId="0">
      <selection activeCell="B38" sqref="B38"/>
    </sheetView>
  </sheetViews>
  <sheetFormatPr baseColWidth="10" defaultColWidth="9.140625" defaultRowHeight="12.75" x14ac:dyDescent="0.2"/>
  <cols>
    <col min="1" max="5" width="9.140625" customWidth="1"/>
    <col min="6" max="6" width="11.140625" customWidth="1"/>
  </cols>
  <sheetData>
    <row r="2" spans="2:10" ht="13.5" thickBot="1" x14ac:dyDescent="0.25"/>
    <row r="3" spans="2:10" ht="36" customHeight="1" thickTop="1" x14ac:dyDescent="0.25">
      <c r="B3" s="243" t="s">
        <v>15</v>
      </c>
      <c r="C3" s="244"/>
      <c r="D3" s="244"/>
      <c r="E3" s="244"/>
      <c r="F3" s="244"/>
      <c r="G3" s="244"/>
      <c r="H3" s="244"/>
      <c r="I3" s="245"/>
    </row>
    <row r="4" spans="2:10" ht="15.75" x14ac:dyDescent="0.25">
      <c r="B4" s="11"/>
      <c r="C4" s="6"/>
      <c r="D4" s="6"/>
      <c r="E4" s="6"/>
      <c r="F4" s="6"/>
      <c r="G4" s="6"/>
      <c r="H4" s="6"/>
      <c r="I4" s="51"/>
    </row>
    <row r="5" spans="2:10" ht="15.75" x14ac:dyDescent="0.25">
      <c r="B5" s="17" t="s">
        <v>8</v>
      </c>
      <c r="C5" s="56"/>
      <c r="D5" s="56"/>
      <c r="E5" s="56"/>
      <c r="F5" s="56"/>
      <c r="G5" s="58"/>
      <c r="H5" s="59"/>
      <c r="I5" s="61">
        <v>70</v>
      </c>
      <c r="J5" s="26" t="s">
        <v>39</v>
      </c>
    </row>
    <row r="6" spans="2:10" ht="15.75" x14ac:dyDescent="0.25">
      <c r="B6" s="52"/>
      <c r="C6" s="6"/>
      <c r="D6" s="6"/>
      <c r="E6" s="6"/>
      <c r="F6" s="6"/>
      <c r="G6" s="58"/>
      <c r="H6" s="58"/>
      <c r="I6" s="55"/>
      <c r="J6" s="26"/>
    </row>
    <row r="7" spans="2:10" ht="15.75" x14ac:dyDescent="0.25">
      <c r="B7" s="15" t="s">
        <v>9</v>
      </c>
      <c r="C7" s="20"/>
      <c r="D7" s="20"/>
      <c r="E7" s="20"/>
      <c r="F7" s="20"/>
      <c r="G7" s="58"/>
      <c r="H7" s="59"/>
      <c r="I7" s="63">
        <v>20</v>
      </c>
      <c r="J7" s="26" t="s">
        <v>40</v>
      </c>
    </row>
    <row r="8" spans="2:10" x14ac:dyDescent="0.2">
      <c r="B8" s="52"/>
      <c r="C8" s="6"/>
      <c r="D8" s="6"/>
      <c r="E8" s="6"/>
      <c r="F8" s="6"/>
      <c r="G8" s="58"/>
      <c r="H8" s="58"/>
      <c r="I8" s="53"/>
    </row>
    <row r="9" spans="2:10" ht="15.75" x14ac:dyDescent="0.25">
      <c r="B9" s="21" t="s">
        <v>6</v>
      </c>
      <c r="C9" s="22"/>
      <c r="D9" s="22"/>
      <c r="E9" s="22"/>
      <c r="F9" s="22"/>
      <c r="G9" s="58"/>
      <c r="H9" s="59"/>
      <c r="I9" s="64">
        <f>(I7/I5)</f>
        <v>0.2857142857142857</v>
      </c>
      <c r="J9" t="s">
        <v>10</v>
      </c>
    </row>
    <row r="10" spans="2:10" ht="17.25" customHeight="1" x14ac:dyDescent="0.4">
      <c r="B10" s="52"/>
      <c r="C10" s="6"/>
      <c r="D10" s="6"/>
      <c r="E10" s="6"/>
      <c r="F10" s="6"/>
      <c r="G10" s="58"/>
      <c r="H10" s="58"/>
      <c r="I10" s="54"/>
      <c r="J10" s="65"/>
    </row>
    <row r="11" spans="2:10" ht="15.75" x14ac:dyDescent="0.25">
      <c r="B11" s="17" t="s">
        <v>7</v>
      </c>
      <c r="C11" s="56"/>
      <c r="D11" s="56"/>
      <c r="E11" s="56"/>
      <c r="F11" s="56"/>
      <c r="G11" s="58"/>
      <c r="H11" s="59"/>
      <c r="I11" s="62">
        <f>1/(1+(I5/I7))</f>
        <v>0.22222222222222221</v>
      </c>
      <c r="J11" t="s">
        <v>11</v>
      </c>
    </row>
    <row r="12" spans="2:10" x14ac:dyDescent="0.2">
      <c r="B12" s="52"/>
      <c r="C12" s="6"/>
      <c r="D12" s="6"/>
      <c r="E12" s="6"/>
      <c r="F12" s="6"/>
      <c r="G12" s="58"/>
      <c r="H12" s="58"/>
      <c r="I12" s="54"/>
    </row>
    <row r="13" spans="2:10" ht="15.75" x14ac:dyDescent="0.25">
      <c r="B13" s="15" t="s">
        <v>13</v>
      </c>
      <c r="C13" s="20"/>
      <c r="D13" s="20"/>
      <c r="E13" s="20"/>
      <c r="F13" s="20"/>
      <c r="G13" s="58"/>
      <c r="H13" s="58"/>
      <c r="I13" s="67">
        <f>I5/I7</f>
        <v>3.5</v>
      </c>
      <c r="J13" t="s">
        <v>10</v>
      </c>
    </row>
    <row r="14" spans="2:10" x14ac:dyDescent="0.2">
      <c r="B14" s="52"/>
      <c r="C14" s="6"/>
      <c r="D14" s="6"/>
      <c r="E14" s="6"/>
      <c r="F14" s="6"/>
      <c r="G14" s="58"/>
      <c r="H14" s="58"/>
      <c r="I14" s="68"/>
    </row>
    <row r="15" spans="2:10" ht="16.5" thickBot="1" x14ac:dyDescent="0.3">
      <c r="B15" s="66" t="s">
        <v>14</v>
      </c>
      <c r="C15" s="57"/>
      <c r="D15" s="57"/>
      <c r="E15" s="57"/>
      <c r="F15" s="57"/>
      <c r="G15" s="60"/>
      <c r="H15" s="60"/>
      <c r="I15" s="69">
        <f>1+I5/I7</f>
        <v>4.5</v>
      </c>
      <c r="J15" t="s">
        <v>11</v>
      </c>
    </row>
    <row r="16" spans="2:10" ht="13.5" thickTop="1" x14ac:dyDescent="0.2"/>
    <row r="17" spans="1:14" ht="14.25" customHeight="1" x14ac:dyDescent="0.2">
      <c r="B17" s="234" t="s">
        <v>16</v>
      </c>
      <c r="C17" s="235"/>
      <c r="D17" s="235"/>
      <c r="E17" s="235"/>
      <c r="F17" s="235"/>
      <c r="G17" s="235"/>
      <c r="H17" s="235"/>
      <c r="I17" s="236"/>
    </row>
    <row r="18" spans="1:14" ht="12.75" customHeight="1" x14ac:dyDescent="0.2">
      <c r="B18" s="237"/>
      <c r="C18" s="238"/>
      <c r="D18" s="238"/>
      <c r="E18" s="238"/>
      <c r="F18" s="238"/>
      <c r="G18" s="238"/>
      <c r="H18" s="238"/>
      <c r="I18" s="239"/>
    </row>
    <row r="19" spans="1:14" ht="15" customHeight="1" x14ac:dyDescent="0.2">
      <c r="B19" s="240"/>
      <c r="C19" s="241"/>
      <c r="D19" s="241"/>
      <c r="E19" s="241"/>
      <c r="F19" s="241"/>
      <c r="G19" s="241"/>
      <c r="H19" s="241"/>
      <c r="I19" s="242"/>
    </row>
    <row r="23" spans="1:14" ht="38.25" customHeight="1" x14ac:dyDescent="0.2">
      <c r="H23" s="233" t="s">
        <v>82</v>
      </c>
      <c r="I23" s="211"/>
      <c r="J23" s="211"/>
      <c r="K23" s="211"/>
      <c r="L23" s="211"/>
      <c r="M23" s="211"/>
      <c r="N23" s="211"/>
    </row>
    <row r="25" spans="1:14" ht="54.75" customHeight="1" x14ac:dyDescent="0.2">
      <c r="H25" s="233" t="s">
        <v>83</v>
      </c>
      <c r="I25" s="211"/>
      <c r="J25" s="211"/>
      <c r="K25" s="211"/>
      <c r="L25" s="211"/>
      <c r="M25" s="211"/>
      <c r="N25" s="211"/>
    </row>
    <row r="27" spans="1:14" ht="39.75" customHeight="1" x14ac:dyDescent="0.2">
      <c r="H27" s="233" t="s">
        <v>12</v>
      </c>
      <c r="I27" s="211"/>
      <c r="J27" s="211"/>
      <c r="K27" s="211"/>
      <c r="L27" s="211"/>
      <c r="M27" s="211"/>
      <c r="N27" s="211"/>
    </row>
    <row r="32" spans="1:14" ht="20.25" x14ac:dyDescent="0.3">
      <c r="A32" s="125" t="s">
        <v>133</v>
      </c>
      <c r="B32" s="45"/>
      <c r="C32" s="45"/>
      <c r="D32" s="45"/>
      <c r="E32" s="45"/>
      <c r="F32" s="45"/>
      <c r="G32" s="45"/>
      <c r="H32" s="45"/>
      <c r="I32" s="45"/>
      <c r="J32" s="45"/>
    </row>
    <row r="33" spans="1:10" ht="20.25" x14ac:dyDescent="0.3">
      <c r="B33" s="125"/>
      <c r="I33" s="45"/>
      <c r="J33" s="45"/>
    </row>
    <row r="34" spans="1:10" ht="105" customHeight="1" x14ac:dyDescent="0.2">
      <c r="A34" s="232" t="s">
        <v>134</v>
      </c>
      <c r="B34" s="174"/>
      <c r="C34" s="174"/>
      <c r="D34" s="174"/>
      <c r="E34" s="174"/>
      <c r="F34" s="174"/>
      <c r="G34" s="174"/>
      <c r="H34" s="174"/>
    </row>
  </sheetData>
  <mergeCells count="6">
    <mergeCell ref="A34:H34"/>
    <mergeCell ref="H27:N27"/>
    <mergeCell ref="B17:I19"/>
    <mergeCell ref="B3:I3"/>
    <mergeCell ref="H23:N23"/>
    <mergeCell ref="H25:N25"/>
  </mergeCells>
  <phoneticPr fontId="0" type="noConversion"/>
  <pageMargins left="0.75" right="0.75" top="1" bottom="1" header="0" footer="0"/>
  <headerFooter alignWithMargins="0"/>
  <drawing r:id="rId1"/>
  <legacyDrawing r:id="rId2"/>
  <oleObjects>
    <mc:AlternateContent xmlns:mc="http://schemas.openxmlformats.org/markup-compatibility/2006">
      <mc:Choice Requires="x14">
        <oleObject progId="Paint.Picture" shapeId="1025" r:id="rId3">
          <objectPr defaultSize="0" autoPict="0" r:id="rId4">
            <anchor moveWithCells="1">
              <from>
                <xdr:col>1</xdr:col>
                <xdr:colOff>9525</xdr:colOff>
                <xdr:row>20</xdr:row>
                <xdr:rowOff>38100</xdr:rowOff>
              </from>
              <to>
                <xdr:col>5</xdr:col>
                <xdr:colOff>704850</xdr:colOff>
                <xdr:row>29</xdr:row>
                <xdr:rowOff>28575</xdr:rowOff>
              </to>
            </anchor>
          </objectPr>
        </oleObject>
      </mc:Choice>
      <mc:Fallback>
        <oleObject progId="Paint.Picture" shapeId="1025" r:id="rId3"/>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workbookViewId="0">
      <selection activeCell="A23" sqref="A23:H25"/>
    </sheetView>
  </sheetViews>
  <sheetFormatPr baseColWidth="10" defaultRowHeight="12.75" x14ac:dyDescent="0.2"/>
  <cols>
    <col min="5" max="5" width="42.7109375" customWidth="1"/>
    <col min="6" max="6" width="13" customWidth="1"/>
  </cols>
  <sheetData>
    <row r="1" spans="1:11" x14ac:dyDescent="0.2">
      <c r="A1" s="45"/>
      <c r="B1" s="45"/>
      <c r="C1" s="45"/>
      <c r="D1" s="45"/>
      <c r="E1" s="45"/>
      <c r="F1" s="45"/>
      <c r="G1" s="45"/>
      <c r="H1" s="45"/>
      <c r="I1" s="45"/>
    </row>
    <row r="2" spans="1:11" ht="14.25" customHeight="1" thickBot="1" x14ac:dyDescent="0.25">
      <c r="G2" s="45"/>
      <c r="H2" s="45"/>
      <c r="I2" s="47"/>
      <c r="J2" s="1"/>
      <c r="K2" s="1"/>
    </row>
    <row r="3" spans="1:11" ht="57" customHeight="1" thickTop="1" x14ac:dyDescent="0.25">
      <c r="A3" s="250" t="s">
        <v>22</v>
      </c>
      <c r="B3" s="251"/>
      <c r="C3" s="251"/>
      <c r="D3" s="251"/>
      <c r="E3" s="251"/>
      <c r="F3" s="252"/>
      <c r="G3" s="45"/>
      <c r="H3" s="45"/>
      <c r="I3" s="47"/>
      <c r="J3" s="1"/>
      <c r="K3" s="1"/>
    </row>
    <row r="4" spans="1:11" ht="15" customHeight="1" x14ac:dyDescent="0.25">
      <c r="A4" s="248" t="s">
        <v>20</v>
      </c>
      <c r="B4" s="249"/>
      <c r="C4" s="249"/>
      <c r="D4" s="4"/>
      <c r="E4" s="4"/>
      <c r="F4" s="85">
        <v>1000</v>
      </c>
      <c r="G4" s="49" t="s">
        <v>25</v>
      </c>
      <c r="H4" s="45"/>
      <c r="I4" s="45"/>
    </row>
    <row r="5" spans="1:11" ht="15" customHeight="1" x14ac:dyDescent="0.25">
      <c r="A5" s="72" t="s">
        <v>19</v>
      </c>
      <c r="B5" s="23"/>
      <c r="C5" s="23"/>
      <c r="D5" s="23"/>
      <c r="E5" s="23"/>
      <c r="F5" s="85">
        <v>2</v>
      </c>
      <c r="G5" s="49" t="s">
        <v>41</v>
      </c>
      <c r="H5" s="45"/>
      <c r="I5" s="45"/>
    </row>
    <row r="6" spans="1:11" ht="15" customHeight="1" x14ac:dyDescent="0.25">
      <c r="A6" s="73" t="s">
        <v>49</v>
      </c>
      <c r="B6" s="6"/>
      <c r="C6" s="6"/>
      <c r="D6" s="6"/>
      <c r="E6" s="6"/>
      <c r="F6" s="86">
        <v>3</v>
      </c>
      <c r="G6" s="26" t="s">
        <v>26</v>
      </c>
    </row>
    <row r="7" spans="1:11" ht="15" customHeight="1" x14ac:dyDescent="0.2">
      <c r="A7" s="31"/>
      <c r="B7" s="18"/>
      <c r="C7" s="18"/>
      <c r="D7" s="18"/>
      <c r="E7" s="18"/>
      <c r="F7" s="74"/>
    </row>
    <row r="8" spans="1:11" ht="15" customHeight="1" x14ac:dyDescent="0.25">
      <c r="A8" s="77" t="s">
        <v>63</v>
      </c>
      <c r="B8" s="78"/>
      <c r="C8" s="78"/>
      <c r="D8" s="78"/>
      <c r="E8" s="78"/>
      <c r="F8" s="79">
        <f>F5/F6</f>
        <v>0.66666666666666663</v>
      </c>
      <c r="G8" s="26" t="s">
        <v>42</v>
      </c>
    </row>
    <row r="9" spans="1:11" ht="15.75" x14ac:dyDescent="0.25">
      <c r="A9" s="75"/>
      <c r="B9" s="2"/>
      <c r="C9" s="2"/>
      <c r="D9" s="2"/>
      <c r="E9" s="2"/>
      <c r="F9" s="76"/>
    </row>
    <row r="10" spans="1:11" ht="15.75" x14ac:dyDescent="0.25">
      <c r="A10" s="80" t="s">
        <v>65</v>
      </c>
      <c r="B10" s="12"/>
      <c r="C10" s="12"/>
      <c r="D10" s="12"/>
      <c r="E10" s="12"/>
      <c r="F10" s="81">
        <f>F5/(F6*F4)</f>
        <v>6.6666666666666664E-4</v>
      </c>
    </row>
    <row r="11" spans="1:11" ht="15.75" x14ac:dyDescent="0.25">
      <c r="A11" s="75"/>
      <c r="B11" s="2"/>
      <c r="C11" s="2"/>
      <c r="D11" s="2"/>
      <c r="E11" s="2"/>
      <c r="F11" s="76"/>
    </row>
    <row r="12" spans="1:11" ht="15.75" x14ac:dyDescent="0.25">
      <c r="A12" s="92" t="s">
        <v>64</v>
      </c>
      <c r="B12" s="3"/>
      <c r="C12" s="3"/>
      <c r="D12" s="3"/>
      <c r="E12" s="3"/>
      <c r="F12" s="95">
        <f>F8/F4</f>
        <v>6.6666666666666664E-4</v>
      </c>
    </row>
    <row r="13" spans="1:11" ht="15.75" x14ac:dyDescent="0.25">
      <c r="A13" s="2"/>
      <c r="B13" s="2"/>
      <c r="C13" s="2"/>
      <c r="D13" s="2"/>
      <c r="E13" s="2"/>
      <c r="F13" s="76"/>
    </row>
    <row r="14" spans="1:11" ht="15.75" x14ac:dyDescent="0.25">
      <c r="A14" s="247" t="s">
        <v>66</v>
      </c>
      <c r="B14" s="253"/>
      <c r="C14" s="253"/>
      <c r="D14" s="253"/>
      <c r="E14" s="253"/>
      <c r="F14" s="113">
        <f>(F5-1)/F6</f>
        <v>0.33333333333333331</v>
      </c>
    </row>
    <row r="15" spans="1:11" ht="12" customHeight="1" thickBot="1" x14ac:dyDescent="0.3">
      <c r="A15" s="254"/>
      <c r="B15" s="254"/>
      <c r="C15" s="254"/>
      <c r="D15" s="254"/>
      <c r="E15" s="254"/>
      <c r="F15" s="114"/>
    </row>
    <row r="16" spans="1:11" ht="13.5" thickTop="1" x14ac:dyDescent="0.2">
      <c r="A16" s="45"/>
    </row>
    <row r="17" spans="1:10" ht="13.5" thickBot="1" x14ac:dyDescent="0.25"/>
    <row r="18" spans="1:10" ht="16.5" thickTop="1" x14ac:dyDescent="0.25">
      <c r="A18" s="117" t="s">
        <v>67</v>
      </c>
      <c r="B18" s="28"/>
      <c r="C18" s="28"/>
      <c r="D18" s="120">
        <v>0.33329999999999999</v>
      </c>
      <c r="E18" s="26" t="s">
        <v>68</v>
      </c>
    </row>
    <row r="19" spans="1:10" ht="26.25" customHeight="1" x14ac:dyDescent="0.25">
      <c r="A19" s="246" t="s">
        <v>49</v>
      </c>
      <c r="B19" s="247"/>
      <c r="C19" s="247"/>
      <c r="D19" s="86">
        <v>3</v>
      </c>
      <c r="E19" s="26" t="s">
        <v>69</v>
      </c>
    </row>
    <row r="20" spans="1:10" x14ac:dyDescent="0.2">
      <c r="A20" s="116"/>
      <c r="B20" s="44"/>
      <c r="C20" s="44"/>
      <c r="D20" s="115"/>
    </row>
    <row r="21" spans="1:10" ht="16.5" thickBot="1" x14ac:dyDescent="0.3">
      <c r="A21" s="118" t="s">
        <v>19</v>
      </c>
      <c r="B21" s="57"/>
      <c r="C21" s="57"/>
      <c r="D21" s="119">
        <f>D18*D19+1</f>
        <v>1.9999</v>
      </c>
    </row>
    <row r="22" spans="1:10" ht="13.5" thickTop="1" x14ac:dyDescent="0.2"/>
    <row r="23" spans="1:10" ht="15" x14ac:dyDescent="0.2">
      <c r="A23" s="166" t="s">
        <v>133</v>
      </c>
      <c r="B23" s="48"/>
      <c r="C23" s="48"/>
      <c r="D23" s="48"/>
      <c r="E23" s="48"/>
      <c r="F23" s="48"/>
      <c r="G23" s="48"/>
      <c r="H23" s="48"/>
      <c r="I23" s="45"/>
      <c r="J23" s="45"/>
    </row>
    <row r="24" spans="1:10" ht="15" x14ac:dyDescent="0.2">
      <c r="A24" s="166"/>
      <c r="B24" s="166"/>
      <c r="C24" s="166"/>
      <c r="D24" s="166"/>
      <c r="E24" s="166"/>
      <c r="F24" s="166"/>
      <c r="G24" s="166"/>
      <c r="H24" s="166"/>
      <c r="I24" s="45"/>
      <c r="J24" s="45"/>
    </row>
    <row r="25" spans="1:10" ht="40.5" customHeight="1" x14ac:dyDescent="0.2">
      <c r="A25" s="168" t="s">
        <v>134</v>
      </c>
      <c r="B25" s="168"/>
      <c r="C25" s="168"/>
      <c r="D25" s="168"/>
      <c r="E25" s="168"/>
      <c r="F25" s="168"/>
      <c r="G25" s="168"/>
      <c r="H25" s="168"/>
    </row>
  </sheetData>
  <mergeCells count="5">
    <mergeCell ref="A19:C19"/>
    <mergeCell ref="A4:C4"/>
    <mergeCell ref="A3:F3"/>
    <mergeCell ref="A14:E15"/>
    <mergeCell ref="A25:H25"/>
  </mergeCells>
  <phoneticPr fontId="0" type="noConversion"/>
  <pageMargins left="0.75" right="0.75" top="1" bottom="1"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workbookViewId="0">
      <selection activeCell="I35" sqref="I35"/>
    </sheetView>
  </sheetViews>
  <sheetFormatPr baseColWidth="10" defaultRowHeight="12.75" x14ac:dyDescent="0.2"/>
  <cols>
    <col min="5" max="5" width="17.5703125" customWidth="1"/>
    <col min="6" max="6" width="12.42578125" bestFit="1" customWidth="1"/>
  </cols>
  <sheetData>
    <row r="1" spans="1:11" ht="13.5" thickBot="1" x14ac:dyDescent="0.25">
      <c r="A1" s="45"/>
      <c r="B1" s="45"/>
      <c r="C1" s="45"/>
      <c r="D1" s="45"/>
      <c r="E1" s="45"/>
      <c r="F1" s="45"/>
      <c r="G1" s="45"/>
      <c r="H1" s="45"/>
      <c r="I1" s="45"/>
    </row>
    <row r="2" spans="1:11" ht="21" customHeight="1" thickTop="1" x14ac:dyDescent="0.25">
      <c r="A2" s="250" t="s">
        <v>23</v>
      </c>
      <c r="B2" s="251"/>
      <c r="C2" s="251"/>
      <c r="D2" s="251"/>
      <c r="E2" s="251"/>
      <c r="F2" s="252"/>
      <c r="G2" s="45"/>
      <c r="H2" s="45"/>
      <c r="I2" s="47"/>
      <c r="J2" s="1"/>
      <c r="K2" s="1"/>
    </row>
    <row r="3" spans="1:11" ht="15" customHeight="1" x14ac:dyDescent="0.2">
      <c r="A3" s="255" t="s">
        <v>20</v>
      </c>
      <c r="B3" s="256"/>
      <c r="C3" s="256"/>
      <c r="D3" s="102"/>
      <c r="E3" s="102"/>
      <c r="F3" s="103">
        <v>10000</v>
      </c>
      <c r="G3" s="111" t="s">
        <v>55</v>
      </c>
      <c r="H3" s="45"/>
      <c r="I3" s="45"/>
    </row>
    <row r="4" spans="1:11" ht="15" customHeight="1" x14ac:dyDescent="0.2">
      <c r="A4" s="101" t="s">
        <v>48</v>
      </c>
      <c r="B4" s="47"/>
      <c r="C4" s="47"/>
      <c r="D4" s="45"/>
      <c r="E4" s="45"/>
      <c r="F4" s="71">
        <v>70</v>
      </c>
      <c r="G4" s="111" t="s">
        <v>25</v>
      </c>
      <c r="H4" s="45"/>
      <c r="I4" s="45"/>
    </row>
    <row r="5" spans="1:11" ht="15" customHeight="1" x14ac:dyDescent="0.2">
      <c r="A5" s="101" t="s">
        <v>49</v>
      </c>
      <c r="B5" s="47"/>
      <c r="C5" s="47"/>
      <c r="D5" s="45"/>
      <c r="E5" s="45"/>
      <c r="F5" s="71">
        <v>3</v>
      </c>
      <c r="G5" s="84" t="s">
        <v>41</v>
      </c>
    </row>
    <row r="6" spans="1:11" ht="15" customHeight="1" x14ac:dyDescent="0.2">
      <c r="A6" s="101" t="s">
        <v>50</v>
      </c>
      <c r="B6" s="47"/>
      <c r="C6" s="47"/>
      <c r="D6" s="47"/>
      <c r="E6" s="47"/>
      <c r="F6" s="89">
        <v>5</v>
      </c>
      <c r="G6" s="84" t="s">
        <v>26</v>
      </c>
    </row>
    <row r="7" spans="1:11" ht="17.25" customHeight="1" x14ac:dyDescent="0.2">
      <c r="A7" s="104" t="s">
        <v>51</v>
      </c>
      <c r="B7" s="105"/>
      <c r="C7" s="105"/>
      <c r="D7" s="105"/>
      <c r="E7" s="105"/>
      <c r="F7" s="106">
        <v>3</v>
      </c>
      <c r="G7" s="84" t="s">
        <v>56</v>
      </c>
    </row>
    <row r="8" spans="1:11" ht="15.75" x14ac:dyDescent="0.25">
      <c r="A8" s="31"/>
      <c r="B8" s="87"/>
      <c r="C8" s="87"/>
      <c r="D8" s="87"/>
      <c r="E8" s="87"/>
      <c r="F8" s="88"/>
    </row>
    <row r="9" spans="1:11" ht="15.75" x14ac:dyDescent="0.25">
      <c r="A9" s="93" t="s">
        <v>21</v>
      </c>
      <c r="B9" s="4"/>
      <c r="C9" s="4"/>
      <c r="D9" s="4"/>
      <c r="E9" s="4"/>
      <c r="F9" s="97">
        <f>F7/F3</f>
        <v>2.9999999999999997E-4</v>
      </c>
      <c r="G9" s="84" t="s">
        <v>27</v>
      </c>
    </row>
    <row r="10" spans="1:11" ht="15.75" x14ac:dyDescent="0.25">
      <c r="A10" s="91" t="s">
        <v>52</v>
      </c>
      <c r="B10" s="22"/>
      <c r="C10" s="22"/>
      <c r="D10" s="22"/>
      <c r="E10" s="22"/>
      <c r="F10" s="96">
        <f>1/F6</f>
        <v>0.2</v>
      </c>
      <c r="G10" s="84"/>
    </row>
    <row r="11" spans="1:11" ht="15.75" customHeight="1" x14ac:dyDescent="0.25">
      <c r="A11" s="92" t="s">
        <v>43</v>
      </c>
      <c r="B11" s="20"/>
      <c r="C11" s="20"/>
      <c r="D11" s="20"/>
      <c r="E11" s="20"/>
      <c r="F11" s="95">
        <f>1/F4</f>
        <v>1.4285714285714285E-2</v>
      </c>
      <c r="G11" s="84" t="s">
        <v>58</v>
      </c>
    </row>
    <row r="12" spans="1:11" ht="15.75" customHeight="1" x14ac:dyDescent="0.25">
      <c r="A12" s="93" t="s">
        <v>44</v>
      </c>
      <c r="B12" s="24"/>
      <c r="C12" s="24"/>
      <c r="D12" s="24"/>
      <c r="E12" s="24"/>
      <c r="F12" s="97">
        <f>1/(F4*365)</f>
        <v>3.9138943248532291E-5</v>
      </c>
      <c r="G12" s="84" t="s">
        <v>57</v>
      </c>
    </row>
    <row r="13" spans="1:11" ht="15.75" customHeight="1" x14ac:dyDescent="0.25">
      <c r="A13" s="94" t="s">
        <v>53</v>
      </c>
      <c r="B13" s="58"/>
      <c r="C13" s="58"/>
      <c r="D13" s="58"/>
      <c r="E13" s="58"/>
      <c r="F13" s="98">
        <f>1/F5</f>
        <v>0.33333333333333331</v>
      </c>
      <c r="G13" s="84" t="s">
        <v>28</v>
      </c>
    </row>
    <row r="14" spans="1:11" ht="15.75" x14ac:dyDescent="0.25">
      <c r="A14" s="93" t="s">
        <v>45</v>
      </c>
      <c r="B14" s="24"/>
      <c r="C14" s="24"/>
      <c r="D14" s="24"/>
      <c r="E14" s="24"/>
      <c r="F14" s="112">
        <f>(F9*F3)/F13</f>
        <v>9</v>
      </c>
    </row>
    <row r="15" spans="1:11" ht="15.75" x14ac:dyDescent="0.25">
      <c r="A15" s="72" t="s">
        <v>46</v>
      </c>
      <c r="B15" s="23"/>
      <c r="C15" s="23"/>
      <c r="D15" s="23"/>
      <c r="E15" s="23"/>
      <c r="F15" s="99">
        <f>(F9*F3)/(F11+F13)</f>
        <v>8.6301369863013697</v>
      </c>
    </row>
    <row r="16" spans="1:11" ht="16.5" thickBot="1" x14ac:dyDescent="0.3">
      <c r="A16" s="82" t="s">
        <v>47</v>
      </c>
      <c r="B16" s="83"/>
      <c r="C16" s="83"/>
      <c r="D16" s="83"/>
      <c r="E16" s="83"/>
      <c r="F16" s="100">
        <f>(F9*F3)/(F13+F12)</f>
        <v>8.9989433725981289</v>
      </c>
    </row>
    <row r="17" spans="1:8" ht="13.5" thickTop="1" x14ac:dyDescent="0.2"/>
    <row r="18" spans="1:8" x14ac:dyDescent="0.2">
      <c r="A18" s="45"/>
    </row>
    <row r="19" spans="1:8" ht="13.5" thickBot="1" x14ac:dyDescent="0.25"/>
    <row r="20" spans="1:8" ht="18.75" thickTop="1" x14ac:dyDescent="0.25">
      <c r="A20" s="257" t="s">
        <v>54</v>
      </c>
      <c r="B20" s="258"/>
      <c r="C20" s="258"/>
      <c r="D20" s="258"/>
      <c r="E20" s="258"/>
      <c r="F20" s="259"/>
    </row>
    <row r="21" spans="1:8" x14ac:dyDescent="0.2">
      <c r="A21" s="101" t="s">
        <v>52</v>
      </c>
      <c r="B21" s="47"/>
      <c r="C21" s="47"/>
      <c r="D21" s="45"/>
      <c r="E21" s="45"/>
      <c r="F21" s="90">
        <v>0.2</v>
      </c>
      <c r="G21" s="84" t="s">
        <v>59</v>
      </c>
    </row>
    <row r="22" spans="1:8" x14ac:dyDescent="0.2">
      <c r="A22" s="101" t="s">
        <v>43</v>
      </c>
      <c r="B22" s="47"/>
      <c r="C22" s="47"/>
      <c r="D22" s="45"/>
      <c r="E22" s="45"/>
      <c r="F22" s="90">
        <v>1.4286E-2</v>
      </c>
      <c r="G22" s="84" t="s">
        <v>60</v>
      </c>
    </row>
    <row r="23" spans="1:8" x14ac:dyDescent="0.2">
      <c r="A23" s="104" t="s">
        <v>53</v>
      </c>
      <c r="B23" s="105"/>
      <c r="C23" s="105"/>
      <c r="D23" s="105"/>
      <c r="E23" s="105"/>
      <c r="F23" s="106">
        <v>0.33329999999999999</v>
      </c>
      <c r="G23" s="84" t="s">
        <v>31</v>
      </c>
    </row>
    <row r="24" spans="1:8" ht="15.75" x14ac:dyDescent="0.25">
      <c r="A24" s="31"/>
      <c r="B24" s="18"/>
      <c r="C24" s="18"/>
      <c r="D24" s="18"/>
      <c r="E24" s="18"/>
      <c r="F24" s="88"/>
    </row>
    <row r="25" spans="1:8" ht="15.75" x14ac:dyDescent="0.25">
      <c r="A25" s="93" t="s">
        <v>48</v>
      </c>
      <c r="B25" s="24"/>
      <c r="C25" s="24"/>
      <c r="D25" s="24"/>
      <c r="E25" s="24"/>
      <c r="F25" s="108">
        <f>1/F22</f>
        <v>69.998600027999444</v>
      </c>
    </row>
    <row r="26" spans="1:8" ht="15.75" x14ac:dyDescent="0.25">
      <c r="A26" s="92" t="s">
        <v>49</v>
      </c>
      <c r="B26" s="20"/>
      <c r="C26" s="20"/>
      <c r="D26" s="20"/>
      <c r="E26" s="20"/>
      <c r="F26" s="109">
        <f>1/F23</f>
        <v>3.0003000300030003</v>
      </c>
    </row>
    <row r="27" spans="1:8" ht="16.5" thickBot="1" x14ac:dyDescent="0.3">
      <c r="A27" s="107" t="s">
        <v>50</v>
      </c>
      <c r="B27" s="30"/>
      <c r="C27" s="30"/>
      <c r="D27" s="30"/>
      <c r="E27" s="30"/>
      <c r="F27" s="110">
        <f>1/F21</f>
        <v>5</v>
      </c>
    </row>
    <row r="28" spans="1:8" ht="13.5" thickTop="1" x14ac:dyDescent="0.2"/>
    <row r="30" spans="1:8" ht="15" x14ac:dyDescent="0.2">
      <c r="A30" s="166" t="s">
        <v>133</v>
      </c>
      <c r="B30" s="48"/>
      <c r="C30" s="48"/>
      <c r="D30" s="48"/>
      <c r="E30" s="48"/>
      <c r="F30" s="48"/>
      <c r="G30" s="48"/>
      <c r="H30" s="48"/>
    </row>
    <row r="31" spans="1:8" ht="15" x14ac:dyDescent="0.2">
      <c r="A31" s="166"/>
      <c r="B31" s="166"/>
      <c r="C31" s="166"/>
      <c r="D31" s="166"/>
      <c r="E31" s="166"/>
      <c r="F31" s="166"/>
      <c r="G31" s="166"/>
      <c r="H31" s="166"/>
    </row>
    <row r="32" spans="1:8" ht="52.5" customHeight="1" x14ac:dyDescent="0.2">
      <c r="A32" s="168" t="s">
        <v>134</v>
      </c>
      <c r="B32" s="168"/>
      <c r="C32" s="168"/>
      <c r="D32" s="168"/>
      <c r="E32" s="168"/>
      <c r="F32" s="168"/>
      <c r="G32" s="168"/>
      <c r="H32" s="168"/>
    </row>
  </sheetData>
  <mergeCells count="4">
    <mergeCell ref="A3:C3"/>
    <mergeCell ref="A2:F2"/>
    <mergeCell ref="A20:F20"/>
    <mergeCell ref="A32:H32"/>
  </mergeCells>
  <phoneticPr fontId="0" type="noConversion"/>
  <pageMargins left="0.75" right="0.75" top="1" bottom="1" header="0" footer="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tabSelected="1" workbookViewId="0">
      <selection activeCell="B22" sqref="B22"/>
    </sheetView>
  </sheetViews>
  <sheetFormatPr baseColWidth="10" defaultRowHeight="12.75" x14ac:dyDescent="0.2"/>
  <cols>
    <col min="4" max="4" width="22" customWidth="1"/>
    <col min="5" max="5" width="12.28515625" customWidth="1"/>
  </cols>
  <sheetData>
    <row r="1" spans="1:8" ht="13.5" thickBot="1" x14ac:dyDescent="0.25"/>
    <row r="2" spans="1:8" ht="21" thickTop="1" x14ac:dyDescent="0.3">
      <c r="B2" s="264" t="s">
        <v>70</v>
      </c>
      <c r="C2" s="265"/>
      <c r="D2" s="265"/>
      <c r="E2" s="266"/>
    </row>
    <row r="3" spans="1:8" x14ac:dyDescent="0.2">
      <c r="B3" s="116"/>
      <c r="C3" s="44"/>
      <c r="D3" s="44"/>
      <c r="E3" s="115"/>
    </row>
    <row r="4" spans="1:8" ht="15.75" x14ac:dyDescent="0.25">
      <c r="B4" s="121" t="s">
        <v>74</v>
      </c>
      <c r="C4" s="122"/>
      <c r="D4" s="122"/>
      <c r="E4" s="86">
        <v>3.5</v>
      </c>
      <c r="F4" s="26" t="s">
        <v>77</v>
      </c>
    </row>
    <row r="5" spans="1:8" ht="15.75" x14ac:dyDescent="0.25">
      <c r="B5" s="121" t="s">
        <v>71</v>
      </c>
      <c r="C5" s="122"/>
      <c r="D5" s="122"/>
      <c r="E5" s="86">
        <f>6/365</f>
        <v>1.643835616438356E-2</v>
      </c>
      <c r="F5" s="26" t="s">
        <v>78</v>
      </c>
    </row>
    <row r="6" spans="1:8" ht="15.75" x14ac:dyDescent="0.25">
      <c r="B6" s="121" t="s">
        <v>72</v>
      </c>
      <c r="C6" s="122"/>
      <c r="D6" s="122"/>
      <c r="E6" s="86">
        <f>7/365</f>
        <v>1.9178082191780823E-2</v>
      </c>
      <c r="F6" s="26" t="s">
        <v>79</v>
      </c>
    </row>
    <row r="7" spans="1:8" ht="15.75" x14ac:dyDescent="0.25">
      <c r="B7" s="121"/>
      <c r="C7" s="122"/>
      <c r="D7" s="122"/>
      <c r="E7" s="86"/>
      <c r="F7" s="26"/>
    </row>
    <row r="8" spans="1:8" ht="35.25" customHeight="1" x14ac:dyDescent="0.25">
      <c r="B8" s="260" t="s">
        <v>73</v>
      </c>
      <c r="C8" s="261"/>
      <c r="D8" s="261"/>
      <c r="E8" s="123">
        <f>2*PI()*SQRT(E4*(E5+E6))</f>
        <v>2.2183963114186316</v>
      </c>
      <c r="F8" s="26"/>
    </row>
    <row r="9" spans="1:8" ht="15.75" x14ac:dyDescent="0.25">
      <c r="B9" s="121"/>
      <c r="C9" s="122"/>
      <c r="D9" s="122"/>
      <c r="E9" s="86"/>
      <c r="F9" s="26"/>
    </row>
    <row r="10" spans="1:8" ht="15.75" x14ac:dyDescent="0.25">
      <c r="B10" s="121" t="s">
        <v>19</v>
      </c>
      <c r="C10" s="122"/>
      <c r="D10" s="122"/>
      <c r="E10" s="86">
        <v>5</v>
      </c>
      <c r="F10" s="26" t="s">
        <v>80</v>
      </c>
    </row>
    <row r="11" spans="1:8" ht="15.75" x14ac:dyDescent="0.25">
      <c r="B11" s="121" t="s">
        <v>75</v>
      </c>
      <c r="C11" s="122"/>
      <c r="D11" s="122"/>
      <c r="E11" s="86">
        <v>70</v>
      </c>
      <c r="F11" s="26" t="s">
        <v>81</v>
      </c>
    </row>
    <row r="12" spans="1:8" ht="15" x14ac:dyDescent="0.2">
      <c r="B12" s="121"/>
      <c r="C12" s="122"/>
      <c r="D12" s="122"/>
      <c r="E12" s="86"/>
    </row>
    <row r="13" spans="1:8" ht="30.75" customHeight="1" thickBot="1" x14ac:dyDescent="0.3">
      <c r="B13" s="262" t="s">
        <v>76</v>
      </c>
      <c r="C13" s="263"/>
      <c r="D13" s="263"/>
      <c r="E13" s="124">
        <f>2*PI()*SQRT((E11*(E5+E6)/(E10-1)))</f>
        <v>4.9604849533668522</v>
      </c>
    </row>
    <row r="14" spans="1:8" ht="13.5" thickTop="1" x14ac:dyDescent="0.2"/>
    <row r="16" spans="1:8" ht="15" x14ac:dyDescent="0.2">
      <c r="A16" s="166" t="s">
        <v>133</v>
      </c>
      <c r="B16" s="48"/>
      <c r="C16" s="48"/>
      <c r="D16" s="48"/>
      <c r="E16" s="48"/>
      <c r="F16" s="48"/>
      <c r="G16" s="48"/>
      <c r="H16" s="48"/>
    </row>
    <row r="17" spans="1:8" ht="15" x14ac:dyDescent="0.2">
      <c r="A17" s="166"/>
      <c r="B17" s="166"/>
      <c r="C17" s="166"/>
      <c r="D17" s="166"/>
      <c r="E17" s="166"/>
      <c r="F17" s="166"/>
      <c r="G17" s="166"/>
      <c r="H17" s="166"/>
    </row>
    <row r="18" spans="1:8" ht="62.25" customHeight="1" x14ac:dyDescent="0.2">
      <c r="A18" s="168" t="s">
        <v>134</v>
      </c>
      <c r="B18" s="168"/>
      <c r="C18" s="168"/>
      <c r="D18" s="168"/>
      <c r="E18" s="168"/>
      <c r="F18" s="168"/>
      <c r="G18" s="168"/>
      <c r="H18" s="168"/>
    </row>
  </sheetData>
  <mergeCells count="4">
    <mergeCell ref="B8:D8"/>
    <mergeCell ref="B13:D13"/>
    <mergeCell ref="B2:E2"/>
    <mergeCell ref="A18:H18"/>
  </mergeCells>
  <phoneticPr fontId="0" type="noConversion"/>
  <pageMargins left="0.75" right="0.75" top="1" bottom="1" header="0" footer="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PERSONA A PERSONA</vt:lpstr>
      <vt:lpstr>VECTORES</vt:lpstr>
      <vt:lpstr>Tasa de contagio e Incidencia</vt:lpstr>
      <vt:lpstr>Susceptibles y Ro</vt:lpstr>
      <vt:lpstr>Beta, ecr y Ro</vt:lpstr>
      <vt:lpstr>Otras estimaciones</vt:lpstr>
      <vt:lpstr>Período interepidémico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Beatriz</cp:lastModifiedBy>
  <cp:lastPrinted>2016-11-02T09:31:59Z</cp:lastPrinted>
  <dcterms:created xsi:type="dcterms:W3CDTF">1996-11-27T10:00:04Z</dcterms:created>
  <dcterms:modified xsi:type="dcterms:W3CDTF">2016-11-08T15:46:18Z</dcterms:modified>
</cp:coreProperties>
</file>